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обьем ку" sheetId="2" r:id="rId2"/>
    <sheet name="на стенд" sheetId="3" r:id="rId3"/>
  </sheets>
  <definedNames>
    <definedName name="_xlnm.Print_Area" localSheetId="0">Лист1!$F$1:$L$62</definedName>
    <definedName name="_xlnm.Print_Area" localSheetId="2">'на стенд'!$A$1:$F$52</definedName>
  </definedNames>
  <calcPr calcId="124519"/>
</workbook>
</file>

<file path=xl/calcChain.xml><?xml version="1.0" encoding="utf-8"?>
<calcChain xmlns="http://schemas.openxmlformats.org/spreadsheetml/2006/main">
  <c r="H39" i="3"/>
  <c r="F39"/>
  <c r="F38"/>
  <c r="I53" i="1"/>
  <c r="I52"/>
  <c r="G42"/>
  <c r="H23" i="3"/>
  <c r="F30" l="1"/>
  <c r="F29"/>
  <c r="K45" i="1"/>
  <c r="K43"/>
  <c r="K44"/>
  <c r="K46"/>
  <c r="K47"/>
  <c r="K48"/>
  <c r="K49"/>
  <c r="K50"/>
  <c r="K42"/>
  <c r="J56"/>
  <c r="J60"/>
  <c r="J59"/>
  <c r="J51"/>
  <c r="J58" s="1"/>
  <c r="J57"/>
  <c r="F35" i="3"/>
  <c r="F34"/>
  <c r="F32"/>
  <c r="F33"/>
  <c r="F31"/>
  <c r="F14"/>
  <c r="F20" s="1"/>
  <c r="F55"/>
  <c r="F76"/>
  <c r="F79" s="1"/>
  <c r="F36" l="1"/>
  <c r="F37" s="1"/>
  <c r="H22" s="1"/>
  <c r="K51" i="1"/>
  <c r="J52"/>
  <c r="J61"/>
  <c r="K24"/>
  <c r="K23"/>
  <c r="K22"/>
  <c r="K21"/>
  <c r="K30"/>
  <c r="K8" l="1"/>
  <c r="K9"/>
  <c r="K10"/>
  <c r="K11"/>
  <c r="K12"/>
  <c r="K13"/>
  <c r="K14"/>
  <c r="K15"/>
  <c r="K16"/>
  <c r="K17"/>
  <c r="K18"/>
  <c r="K19"/>
  <c r="K20"/>
  <c r="K25"/>
  <c r="K26"/>
  <c r="K27"/>
  <c r="K28"/>
  <c r="K29"/>
  <c r="K31"/>
  <c r="K32"/>
  <c r="K33"/>
  <c r="K40" s="1"/>
  <c r="K34"/>
  <c r="K35"/>
  <c r="K36"/>
  <c r="K37"/>
  <c r="K38"/>
  <c r="K39"/>
  <c r="K7"/>
  <c r="G47"/>
  <c r="N40"/>
  <c r="M40"/>
  <c r="L28" l="1"/>
  <c r="L35"/>
  <c r="L44" l="1"/>
  <c r="L46"/>
  <c r="L48"/>
  <c r="L50"/>
  <c r="L43"/>
  <c r="L45"/>
  <c r="L47"/>
  <c r="L49"/>
  <c r="L51"/>
  <c r="G49"/>
  <c r="L42"/>
  <c r="K52"/>
  <c r="H53"/>
  <c r="J53"/>
  <c r="L40"/>
  <c r="L52" l="1"/>
</calcChain>
</file>

<file path=xl/sharedStrings.xml><?xml version="1.0" encoding="utf-8"?>
<sst xmlns="http://schemas.openxmlformats.org/spreadsheetml/2006/main" count="307" uniqueCount="190">
  <si>
    <t>ID Работы (услуги)</t>
  </si>
  <si>
    <t>Наименование работы (услуги)</t>
  </si>
  <si>
    <t>Наименование работы (прочая услуга)</t>
  </si>
  <si>
    <t>Годовая фактическая стоимость работ (услуг), руб.</t>
  </si>
  <si>
    <t>Наименование работы (услуги), выполняемой в рамках указанного раздела работ (услуг</t>
  </si>
  <si>
    <t>Периодичность выполнения работ (оказания услуг)</t>
  </si>
  <si>
    <t>Единица измерения</t>
  </si>
  <si>
    <t xml:space="preserve">Стоимость на единицу измерения, руб.  </t>
  </si>
  <si>
    <t>173565</t>
  </si>
  <si>
    <t>Работы по обеспечению вывоза бытовых отходов</t>
  </si>
  <si>
    <t>1247109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</si>
  <si>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</si>
  <si>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1247115</t>
  </si>
  <si>
    <t>Работы по содержанию и ремонту конструктивных элементов (несущих конструкций и ненесущих конструкций) многоквартирных домов</t>
  </si>
  <si>
    <t>1247146</t>
  </si>
  <si>
    <t>Обеспечение устранения аварий на внутридомовых инженерных системах в многоквартирном доме</t>
  </si>
  <si>
    <t>1247244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</si>
  <si>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</si>
  <si>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1247249</t>
  </si>
  <si>
    <t>Проведение дератизации и дезинсекции помещений, входящих в состав общего имущества в многоквартирном доме</t>
  </si>
  <si>
    <t>1247255</t>
  </si>
  <si>
    <t>Работы по содержанию и ремонту мусоропроводов в многоквартирном доме</t>
  </si>
  <si>
    <t>1247259</t>
  </si>
  <si>
    <t>Работы (услуги) по управлению многоквартирным домом</t>
  </si>
  <si>
    <t>1248297</t>
  </si>
  <si>
    <t>Прочая работа (услуга)</t>
  </si>
  <si>
    <t>Уборка мест общего пользования</t>
  </si>
  <si>
    <t xml:space="preserve">Информация о предоставленных коммунальных услугах </t>
  </si>
  <si>
    <t>ID коммунальной услуги</t>
  </si>
  <si>
    <t>Вид коммунальной услуги</t>
  </si>
  <si>
    <t>Факт предоставления услуги</t>
  </si>
  <si>
    <t xml:space="preserve">Общий объем потребления, нат.показ. </t>
  </si>
  <si>
    <t>Начислено потребителям, руб.</t>
  </si>
  <si>
    <t>Оплачено потребителями, руб.</t>
  </si>
  <si>
    <t>Задолженность потребителей, руб.</t>
  </si>
  <si>
    <t>Начислено поставщиком (поставщиками) коммунального ресурса, руб.</t>
  </si>
  <si>
    <t>Оплачено поставщику (поставщикам) коммунального ресурса, руб.</t>
  </si>
  <si>
    <t>Задолженность перед поставщиком (поставщиками) коммунального ресурса, руб.</t>
  </si>
  <si>
    <t>Суммы пени и штрафов, уплаченные поставщику (поставщикам) коммунального ресурса, руб.</t>
  </si>
  <si>
    <t>3283901</t>
  </si>
  <si>
    <t>Водоотведение</t>
  </si>
  <si>
    <t>Предоставляется</t>
  </si>
  <si>
    <t>Не заполнено</t>
  </si>
  <si>
    <t>52000.00</t>
  </si>
  <si>
    <t>893009</t>
  </si>
  <si>
    <t>Отопление</t>
  </si>
  <si>
    <t>179000.00</t>
  </si>
  <si>
    <t>2220969</t>
  </si>
  <si>
    <t>Горячее водоснабжение</t>
  </si>
  <si>
    <t>53000.00</t>
  </si>
  <si>
    <t>1210506</t>
  </si>
  <si>
    <t>Холодное водоснабжение</t>
  </si>
  <si>
    <t>73000.00</t>
  </si>
  <si>
    <t>4241895</t>
  </si>
  <si>
    <t>Электроснабжение</t>
  </si>
  <si>
    <t>144000.00</t>
  </si>
  <si>
    <t>5252358</t>
  </si>
  <si>
    <t>Газоснабжение</t>
  </si>
  <si>
    <t>Не предоставляется</t>
  </si>
  <si>
    <t>0.00</t>
  </si>
  <si>
    <t>заполняется на каждый дом</t>
  </si>
  <si>
    <t>ЗАПОЛНЯЕТ</t>
  </si>
  <si>
    <t xml:space="preserve"> - отдел планирования</t>
  </si>
  <si>
    <t xml:space="preserve"> - отдел РГиЖКП</t>
  </si>
  <si>
    <t xml:space="preserve"> - договорно-правовой отдел</t>
  </si>
  <si>
    <t xml:space="preserve"> - ПТО</t>
  </si>
  <si>
    <t>Сантехнические работы</t>
  </si>
  <si>
    <t>Смена сгонов, тройников и контрогаек</t>
  </si>
  <si>
    <t>Прочистка внутренней канализации</t>
  </si>
  <si>
    <t>Смена гибких подводок</t>
  </si>
  <si>
    <t>Консервация системы центрального отопления</t>
  </si>
  <si>
    <t>Смена контрольно-измерительных приборов</t>
  </si>
  <si>
    <t>Промывка системы  центрального отопления</t>
  </si>
  <si>
    <t>Испытание системы отопления</t>
  </si>
  <si>
    <t>Расконсервация системы отопления</t>
  </si>
  <si>
    <t>1 раз в год</t>
  </si>
  <si>
    <t>м3</t>
  </si>
  <si>
    <t>м.п.</t>
  </si>
  <si>
    <t>шт</t>
  </si>
  <si>
    <t>м2</t>
  </si>
  <si>
    <t>по мере необходимости</t>
  </si>
  <si>
    <t>электротехнические работы</t>
  </si>
  <si>
    <t>Смена светильников</t>
  </si>
  <si>
    <t>Смена ламп</t>
  </si>
  <si>
    <t>Смена розеток</t>
  </si>
  <si>
    <t>Смена выключателей</t>
  </si>
  <si>
    <t>Смена разбитых стекол</t>
  </si>
  <si>
    <t>штукатурно-малярные работы</t>
  </si>
  <si>
    <t>Выборочный ремонт штукатурно-малярных работ стен и потолков</t>
  </si>
  <si>
    <t>1 раз в 5 лет</t>
  </si>
  <si>
    <t>Смена участков трубопроводов горячего , холодного водоснабжения,отопления</t>
  </si>
  <si>
    <t>плотницкие работы</t>
  </si>
  <si>
    <t>Смена дверных  и оконных приборов</t>
  </si>
  <si>
    <t>Смена запорной арматуры и регулирующей арматуры на трубопроводах ХВС , ГВС и отопления</t>
  </si>
  <si>
    <t>Выполненные работы (оказанные услуги) по содержанию общего имущества и текущему ремонту в отчетном  периоде  Красноярский рабочий 110</t>
  </si>
  <si>
    <t>Ремонт крыльцо</t>
  </si>
  <si>
    <t xml:space="preserve">Регулировка  смывных бачков
</t>
  </si>
  <si>
    <t>Смена фурнитуры смывного бачка</t>
  </si>
  <si>
    <t xml:space="preserve">по мере необходимости
</t>
  </si>
  <si>
    <t xml:space="preserve">шт
</t>
  </si>
  <si>
    <t>Кол-во</t>
  </si>
  <si>
    <t>Смена сифонов,гофры,манжет</t>
  </si>
  <si>
    <t>Устранение засоров в сантехприборах</t>
  </si>
  <si>
    <t>Смена кран-букс ,маховиков,крановых прокладок,вентильных головок</t>
  </si>
  <si>
    <t>Смена затвора ф 100</t>
  </si>
  <si>
    <t xml:space="preserve">Мелкий ремонт электропроводки       </t>
  </si>
  <si>
    <t>ППР  эл.щитовой и поэтажных щитков</t>
  </si>
  <si>
    <t xml:space="preserve">по мере необходимости
</t>
  </si>
  <si>
    <t>2 раза в год</t>
  </si>
  <si>
    <t xml:space="preserve">м.п.
</t>
  </si>
  <si>
    <t>1/10</t>
  </si>
  <si>
    <t xml:space="preserve"> Смена ,ремонт и укрепление дверных блоков</t>
  </si>
  <si>
    <t>1/6</t>
  </si>
  <si>
    <t>Ремонт ,установка МАФ</t>
  </si>
  <si>
    <t>На сайт</t>
  </si>
  <si>
    <t>Доходы</t>
  </si>
  <si>
    <t xml:space="preserve">Расходы </t>
  </si>
  <si>
    <t>получено ден.средств от населения</t>
  </si>
  <si>
    <t>Авар.-тех.обслуживание</t>
  </si>
  <si>
    <t>целевые взносы</t>
  </si>
  <si>
    <t>Дворник</t>
  </si>
  <si>
    <t>субсидии</t>
  </si>
  <si>
    <t>Сод-е мусоропроводов</t>
  </si>
  <si>
    <t>от общего имущества</t>
  </si>
  <si>
    <t>Управленческие расходы</t>
  </si>
  <si>
    <t>в пределах 13 рублей</t>
  </si>
  <si>
    <t>прочие поступления</t>
  </si>
  <si>
    <t>Дератизация</t>
  </si>
  <si>
    <t>Всего ден.средств с учетом остатков</t>
  </si>
  <si>
    <t>Вывоз ТБО</t>
  </si>
  <si>
    <t>Авансовые платежи на конец периода</t>
  </si>
  <si>
    <t>Содержание лифтов</t>
  </si>
  <si>
    <t>Переходящие остатки на конец периода</t>
  </si>
  <si>
    <t>Уборка МОП</t>
  </si>
  <si>
    <t>Задолженность потребителей на конец периода</t>
  </si>
  <si>
    <t>Констр. Элементы</t>
  </si>
  <si>
    <t>Внутридомовое обслуживание</t>
  </si>
  <si>
    <t>Расходы ФХД</t>
  </si>
  <si>
    <t>Всего, руб.</t>
  </si>
  <si>
    <t>ауп</t>
  </si>
  <si>
    <t>МП "Дирекция специализированного жилищного фонда</t>
  </si>
  <si>
    <t>ОБЩАЯ ИНФОРМАЦИЯ</t>
  </si>
  <si>
    <t>Авансовые платежи потребителей (на начало периода), руб.</t>
  </si>
  <si>
    <t>Переходящие остатки денежных средств (на начало периода), руб</t>
  </si>
  <si>
    <t xml:space="preserve"> - за содержание дома, руб.</t>
  </si>
  <si>
    <t xml:space="preserve"> - за текущий ремонт, руб.</t>
  </si>
  <si>
    <t xml:space="preserve"> - за услуги управления, руб.</t>
  </si>
  <si>
    <t>Получено денежных средств, в том числе:</t>
  </si>
  <si>
    <t xml:space="preserve"> - денежных средств от собственников/нанимателей помещений, руб.</t>
  </si>
  <si>
    <t xml:space="preserve"> - целевых взносов от собственников/нанимателей помещений, руб.</t>
  </si>
  <si>
    <t xml:space="preserve"> - субсидий, руб.</t>
  </si>
  <si>
    <t xml:space="preserve"> - денежных средств от использования общего имущества, руб.</t>
  </si>
  <si>
    <t xml:space="preserve"> - прочие поступления, руб.</t>
  </si>
  <si>
    <t>Всего денежных средств с учетом остатков, руб.</t>
  </si>
  <si>
    <t>Авансовые платежи потребителей (на конец периода), руб.</t>
  </si>
  <si>
    <t>Переходящие остатки денежных средств (на конец периода), руб.</t>
  </si>
  <si>
    <t>Задолженность потребителей (на конец периода), руб.</t>
  </si>
  <si>
    <t>ВЫПОЛНЕННЫЕ РАБОТЫ</t>
  </si>
  <si>
    <t>№ п/п</t>
  </si>
  <si>
    <t>Наименование работы</t>
  </si>
  <si>
    <t>Проведение дератизации и дезинсекции помещений, входящих в состав общего имущества в многоквартирном дом</t>
  </si>
  <si>
    <t>ИТОГО затрат</t>
  </si>
  <si>
    <t>КОММУНАЛЬНЫЕ УСЛУГИ</t>
  </si>
  <si>
    <t xml:space="preserve">Авансовые платежи потребителей (на начало периода), руб.  </t>
  </si>
  <si>
    <t>Задолженность потребителей (на начало периода), руб.</t>
  </si>
  <si>
    <t>Количество поступивших претензий, ед.</t>
  </si>
  <si>
    <t xml:space="preserve">Количество удовлетворенных претензий, ед. </t>
  </si>
  <si>
    <t>Количество претензий, в удовлетворении которых отказано, ед.</t>
  </si>
  <si>
    <t>Сумма произведенного перерасчета, руб.</t>
  </si>
  <si>
    <t>Количество единиц</t>
  </si>
  <si>
    <t xml:space="preserve">Стоимость работ, руб.  </t>
  </si>
  <si>
    <t>Смена запорной арматуры и регулирующей арматуры на трубопроводах ХВС, ГВС и отопления</t>
  </si>
  <si>
    <t>Смена кран-букс, маховиков, крановых прокладок,вентильных головок</t>
  </si>
  <si>
    <t xml:space="preserve"> Смена дверных блоков</t>
  </si>
  <si>
    <r>
      <rPr>
        <sz val="11"/>
        <color theme="0"/>
        <rFont val="Times New Roman"/>
        <family val="1"/>
        <charset val="204"/>
      </rPr>
      <t>.=</t>
    </r>
    <r>
      <rPr>
        <sz val="11"/>
        <color theme="1"/>
        <rFont val="Times New Roman"/>
        <family val="1"/>
        <charset val="204"/>
      </rPr>
      <t>1</t>
    </r>
  </si>
  <si>
    <t>ИТОГО:</t>
  </si>
  <si>
    <t xml:space="preserve">Работы по текущему ремонту внутридомового инженерного оборудования и конструктивных элементов </t>
  </si>
  <si>
    <t>по мере необх-ти</t>
  </si>
  <si>
    <t>МП г. Красноярска "МУК " Правобережная"</t>
  </si>
  <si>
    <t xml:space="preserve">Отчет по управлению многоквартирным домом за 2017 год </t>
  </si>
  <si>
    <t>пр-кт. им газеты Красноярский Рабочий, 133 "А"</t>
  </si>
  <si>
    <r>
      <t xml:space="preserve">Детальный перечень выполненных работ (оказанных услуг) в рамках  работы (услуги)                                                           </t>
    </r>
    <r>
      <rPr>
        <b/>
        <sz val="14"/>
        <color indexed="8"/>
        <rFont val="Times New Roman"/>
        <family val="1"/>
        <charset val="204"/>
      </rPr>
      <t>Красноярский рабочий,  133 "А"</t>
    </r>
  </si>
  <si>
    <t>Внутридомовое</t>
  </si>
  <si>
    <t>Конструктивные</t>
  </si>
  <si>
    <t>без ндс</t>
  </si>
  <si>
    <t>с ндс</t>
  </si>
  <si>
    <t xml:space="preserve">Годовая фактическая стоимость работ/услуг (руб.) </t>
  </si>
  <si>
    <t xml:space="preserve">ИТОГО </t>
  </si>
  <si>
    <t>НДС</t>
  </si>
  <si>
    <t>Начислено за услуги (работы) по содержанию и текущему ремонту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</si>
</sst>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3" xfId="0" applyNumberForma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 applyProtection="1">
      <alignment horizontal="right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right"/>
    </xf>
    <xf numFmtId="0" fontId="0" fillId="0" borderId="2" xfId="0" applyNumberFormat="1" applyFill="1" applyBorder="1" applyAlignment="1" applyProtection="1">
      <alignment horizontal="right"/>
    </xf>
    <xf numFmtId="0" fontId="0" fillId="0" borderId="3" xfId="0" applyNumberFormat="1" applyFill="1" applyBorder="1" applyAlignment="1" applyProtection="1">
      <alignment horizontal="right"/>
    </xf>
    <xf numFmtId="0" fontId="0" fillId="0" borderId="1" xfId="0" applyNumberFormat="1" applyFill="1" applyBorder="1" applyAlignment="1" applyProtection="1">
      <alignment horizontal="right" wrapText="1"/>
    </xf>
    <xf numFmtId="0" fontId="0" fillId="0" borderId="2" xfId="0" applyNumberFormat="1" applyFill="1" applyBorder="1" applyAlignment="1" applyProtection="1">
      <alignment horizontal="right" wrapText="1"/>
    </xf>
    <xf numFmtId="0" fontId="0" fillId="0" borderId="0" xfId="0" applyAlignment="1">
      <alignment wrapText="1"/>
    </xf>
    <xf numFmtId="0" fontId="2" fillId="2" borderId="0" xfId="0" applyNumberFormat="1" applyFont="1" applyFill="1" applyBorder="1" applyAlignment="1" applyProtection="1">
      <alignment horizontal="right" wrapText="1"/>
    </xf>
    <xf numFmtId="0" fontId="3" fillId="0" borderId="0" xfId="0" applyFon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0" fillId="7" borderId="1" xfId="0" applyNumberForma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0" fontId="0" fillId="8" borderId="1" xfId="0" applyNumberFormat="1" applyFill="1" applyBorder="1" applyAlignment="1" applyProtection="1">
      <alignment horizontal="center" vertical="center" wrapText="1"/>
    </xf>
    <xf numFmtId="0" fontId="0" fillId="9" borderId="1" xfId="0" applyNumberFormat="1" applyFill="1" applyBorder="1" applyAlignment="1" applyProtection="1">
      <alignment horizontal="right"/>
    </xf>
    <xf numFmtId="0" fontId="0" fillId="9" borderId="1" xfId="0" applyNumberFormat="1" applyFill="1" applyBorder="1" applyAlignment="1" applyProtection="1">
      <alignment horizontal="right" wrapText="1"/>
    </xf>
    <xf numFmtId="0" fontId="0" fillId="9" borderId="4" xfId="0" applyNumberFormat="1" applyFill="1" applyBorder="1" applyAlignment="1" applyProtection="1">
      <alignment horizontal="right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10" borderId="1" xfId="0" applyNumberFormat="1" applyFill="1" applyBorder="1" applyAlignment="1" applyProtection="1">
      <alignment horizontal="right" wrapText="1"/>
    </xf>
    <xf numFmtId="0" fontId="4" fillId="10" borderId="1" xfId="0" applyFont="1" applyFill="1" applyBorder="1" applyAlignment="1">
      <alignment horizontal="left" vertical="top" wrapText="1"/>
    </xf>
    <xf numFmtId="0" fontId="4" fillId="10" borderId="4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left" wrapText="1"/>
    </xf>
    <xf numFmtId="0" fontId="0" fillId="9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NumberFormat="1" applyFill="1" applyBorder="1" applyAlignment="1" applyProtection="1">
      <alignment horizontal="right" wrapText="1"/>
    </xf>
    <xf numFmtId="0" fontId="0" fillId="0" borderId="9" xfId="0" applyNumberFormat="1" applyFill="1" applyBorder="1" applyAlignment="1" applyProtection="1">
      <alignment horizontal="right" wrapText="1"/>
    </xf>
    <xf numFmtId="0" fontId="0" fillId="0" borderId="6" xfId="0" applyNumberFormat="1" applyFill="1" applyBorder="1" applyAlignment="1" applyProtection="1">
      <alignment horizontal="right"/>
    </xf>
    <xf numFmtId="0" fontId="0" fillId="0" borderId="11" xfId="0" applyNumberFormat="1" applyFill="1" applyBorder="1" applyAlignment="1" applyProtection="1">
      <alignment horizontal="right" wrapText="1"/>
    </xf>
    <xf numFmtId="0" fontId="0" fillId="0" borderId="12" xfId="0" applyNumberFormat="1" applyFill="1" applyBorder="1" applyAlignment="1" applyProtection="1">
      <alignment horizontal="right" wrapText="1"/>
    </xf>
    <xf numFmtId="0" fontId="0" fillId="9" borderId="6" xfId="0" applyNumberFormat="1" applyFill="1" applyBorder="1" applyAlignment="1" applyProtection="1">
      <alignment horizontal="right"/>
    </xf>
    <xf numFmtId="0" fontId="0" fillId="0" borderId="6" xfId="0" applyNumberFormat="1" applyFill="1" applyBorder="1" applyAlignment="1" applyProtection="1">
      <alignment horizontal="right" wrapText="1"/>
    </xf>
    <xf numFmtId="0" fontId="0" fillId="10" borderId="7" xfId="0" applyNumberFormat="1" applyFill="1" applyBorder="1" applyAlignment="1" applyProtection="1">
      <alignment horizontal="center" vertical="top" wrapText="1"/>
    </xf>
    <xf numFmtId="0" fontId="0" fillId="10" borderId="6" xfId="0" applyNumberFormat="1" applyFill="1" applyBorder="1" applyAlignment="1" applyProtection="1">
      <alignment horizontal="left" vertical="top" wrapText="1"/>
    </xf>
    <xf numFmtId="0" fontId="0" fillId="10" borderId="10" xfId="0" applyNumberFormat="1" applyFill="1" applyBorder="1" applyAlignment="1" applyProtection="1">
      <alignment horizontal="center" vertical="top" wrapText="1"/>
    </xf>
    <xf numFmtId="0" fontId="0" fillId="10" borderId="3" xfId="0" applyNumberFormat="1" applyFill="1" applyBorder="1" applyAlignment="1" applyProtection="1">
      <alignment horizontal="left" vertical="top" wrapText="1"/>
    </xf>
    <xf numFmtId="0" fontId="0" fillId="10" borderId="8" xfId="0" applyNumberFormat="1" applyFill="1" applyBorder="1" applyAlignment="1" applyProtection="1">
      <alignment horizontal="left" vertical="top" wrapText="1"/>
    </xf>
    <xf numFmtId="0" fontId="0" fillId="10" borderId="3" xfId="0" applyNumberFormat="1" applyFill="1" applyBorder="1" applyAlignment="1" applyProtection="1">
      <alignment horizontal="center" vertical="top" wrapText="1"/>
    </xf>
    <xf numFmtId="0" fontId="0" fillId="10" borderId="5" xfId="0" applyNumberFormat="1" applyFill="1" applyBorder="1" applyAlignment="1" applyProtection="1">
      <alignment horizontal="left" vertical="top" wrapText="1"/>
    </xf>
    <xf numFmtId="0" fontId="0" fillId="10" borderId="0" xfId="0" applyNumberFormat="1" applyFill="1" applyBorder="1" applyAlignment="1" applyProtection="1">
      <alignment horizontal="left" vertical="top" wrapText="1"/>
    </xf>
    <xf numFmtId="0" fontId="3" fillId="10" borderId="4" xfId="0" applyNumberFormat="1" applyFont="1" applyFill="1" applyBorder="1" applyAlignment="1" applyProtection="1">
      <alignment horizontal="left" vertical="top" wrapText="1"/>
    </xf>
    <xf numFmtId="0" fontId="5" fillId="10" borderId="1" xfId="0" applyNumberFormat="1" applyFont="1" applyFill="1" applyBorder="1" applyAlignment="1" applyProtection="1">
      <alignment horizontal="center" vertical="top" wrapText="1"/>
    </xf>
    <xf numFmtId="0" fontId="5" fillId="10" borderId="1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right" wrapText="1"/>
    </xf>
    <xf numFmtId="0" fontId="4" fillId="10" borderId="4" xfId="0" applyFont="1" applyFill="1" applyBorder="1" applyAlignment="1">
      <alignment horizontal="left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left" vertical="top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49" fontId="5" fillId="10" borderId="1" xfId="0" applyNumberFormat="1" applyFont="1" applyFill="1" applyBorder="1" applyAlignment="1" applyProtection="1">
      <alignment horizontal="center" vertical="top" wrapText="1"/>
    </xf>
    <xf numFmtId="0" fontId="0" fillId="10" borderId="4" xfId="0" applyNumberFormat="1" applyFill="1" applyBorder="1" applyAlignment="1" applyProtection="1">
      <alignment horizontal="right" wrapText="1"/>
    </xf>
    <xf numFmtId="0" fontId="0" fillId="10" borderId="1" xfId="0" applyNumberFormat="1" applyFill="1" applyBorder="1" applyAlignment="1" applyProtection="1">
      <alignment horizontal="center" vertical="center" wrapText="1"/>
    </xf>
    <xf numFmtId="0" fontId="0" fillId="10" borderId="1" xfId="0" applyNumberFormat="1" applyFill="1" applyBorder="1" applyAlignment="1" applyProtection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7" fillId="11" borderId="13" xfId="0" applyFont="1" applyFill="1" applyBorder="1" applyAlignment="1">
      <alignment horizontal="left" wrapText="1"/>
    </xf>
    <xf numFmtId="0" fontId="7" fillId="11" borderId="14" xfId="0" applyFont="1" applyFill="1" applyBorder="1" applyAlignment="1">
      <alignment wrapText="1"/>
    </xf>
    <xf numFmtId="0" fontId="7" fillId="12" borderId="15" xfId="0" applyFont="1" applyFill="1" applyBorder="1" applyAlignment="1">
      <alignment horizontal="center" wrapText="1"/>
    </xf>
    <xf numFmtId="0" fontId="3" fillId="12" borderId="16" xfId="0" applyFont="1" applyFill="1" applyBorder="1" applyAlignment="1"/>
    <xf numFmtId="0" fontId="3" fillId="11" borderId="17" xfId="0" applyFont="1" applyFill="1" applyBorder="1"/>
    <xf numFmtId="164" fontId="8" fillId="0" borderId="0" xfId="0" applyNumberFormat="1" applyFont="1" applyAlignment="1"/>
    <xf numFmtId="0" fontId="3" fillId="11" borderId="19" xfId="0" applyFont="1" applyFill="1" applyBorder="1" applyAlignment="1">
      <alignment wrapText="1"/>
    </xf>
    <xf numFmtId="0" fontId="3" fillId="11" borderId="19" xfId="0" applyFont="1" applyFill="1" applyBorder="1"/>
    <xf numFmtId="0" fontId="9" fillId="11" borderId="19" xfId="0" applyFont="1" applyFill="1" applyBorder="1" applyAlignment="1">
      <alignment wrapText="1"/>
    </xf>
    <xf numFmtId="0" fontId="7" fillId="11" borderId="19" xfId="0" applyFont="1" applyFill="1" applyBorder="1" applyAlignment="1">
      <alignment wrapText="1"/>
    </xf>
    <xf numFmtId="0" fontId="3" fillId="11" borderId="20" xfId="0" applyFont="1" applyFill="1" applyBorder="1" applyAlignment="1">
      <alignment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5" fillId="10" borderId="8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7" borderId="0" xfId="0" applyFont="1" applyFill="1"/>
    <xf numFmtId="0" fontId="13" fillId="7" borderId="0" xfId="0" applyFont="1" applyFill="1"/>
    <xf numFmtId="0" fontId="13" fillId="0" borderId="0" xfId="0" applyFont="1"/>
    <xf numFmtId="0" fontId="0" fillId="0" borderId="0" xfId="0" applyFill="1" applyAlignment="1">
      <alignment horizontal="center"/>
    </xf>
    <xf numFmtId="0" fontId="0" fillId="7" borderId="0" xfId="0" applyFill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7" borderId="0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0" fontId="3" fillId="0" borderId="0" xfId="0" applyFont="1" applyFill="1"/>
    <xf numFmtId="2" fontId="9" fillId="7" borderId="0" xfId="0" applyNumberFormat="1" applyFont="1" applyFill="1" applyBorder="1" applyAlignment="1">
      <alignment horizontal="right" wrapText="1"/>
    </xf>
    <xf numFmtId="0" fontId="1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9" fillId="7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wrapText="1"/>
    </xf>
    <xf numFmtId="0" fontId="3" fillId="7" borderId="0" xfId="0" applyFont="1" applyFill="1" applyAlignment="1">
      <alignment horizontal="center"/>
    </xf>
    <xf numFmtId="0" fontId="3" fillId="7" borderId="0" xfId="0" applyFont="1" applyFill="1" applyBorder="1" applyAlignment="1">
      <alignment wrapText="1"/>
    </xf>
    <xf numFmtId="3" fontId="3" fillId="7" borderId="0" xfId="0" applyNumberFormat="1" applyFont="1" applyFill="1" applyBorder="1" applyAlignment="1">
      <alignment wrapText="1"/>
    </xf>
    <xf numFmtId="0" fontId="9" fillId="7" borderId="0" xfId="0" applyFont="1" applyFill="1" applyBorder="1" applyAlignment="1">
      <alignment wrapText="1"/>
    </xf>
    <xf numFmtId="0" fontId="9" fillId="7" borderId="0" xfId="0" applyFont="1" applyFill="1" applyBorder="1" applyAlignment="1">
      <alignment horizontal="center" wrapText="1"/>
    </xf>
    <xf numFmtId="3" fontId="9" fillId="7" borderId="0" xfId="0" applyNumberFormat="1" applyFont="1" applyFill="1" applyBorder="1" applyAlignment="1">
      <alignment horizontal="center" wrapText="1"/>
    </xf>
    <xf numFmtId="0" fontId="16" fillId="7" borderId="0" xfId="0" applyFont="1" applyFill="1" applyBorder="1" applyAlignment="1">
      <alignment vertical="center" wrapText="1"/>
    </xf>
    <xf numFmtId="0" fontId="17" fillId="0" borderId="0" xfId="0" applyFont="1" applyFill="1" applyAlignment="1">
      <alignment horizontal="center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7" borderId="0" xfId="0" applyFont="1" applyFill="1" applyBorder="1"/>
    <xf numFmtId="0" fontId="17" fillId="0" borderId="0" xfId="0" applyFont="1"/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17" fillId="7" borderId="0" xfId="0" applyFont="1" applyFill="1"/>
    <xf numFmtId="0" fontId="5" fillId="0" borderId="0" xfId="0" applyFont="1" applyFill="1" applyAlignment="1">
      <alignment horizontal="center"/>
    </xf>
    <xf numFmtId="0" fontId="3" fillId="10" borderId="1" xfId="0" applyNumberFormat="1" applyFont="1" applyFill="1" applyBorder="1" applyAlignment="1" applyProtection="1">
      <alignment horizontal="left" wrapText="1"/>
    </xf>
    <xf numFmtId="0" fontId="3" fillId="10" borderId="1" xfId="0" applyNumberFormat="1" applyFont="1" applyFill="1" applyBorder="1" applyAlignment="1" applyProtection="1">
      <alignment horizontal="center" wrapText="1"/>
    </xf>
    <xf numFmtId="3" fontId="5" fillId="10" borderId="1" xfId="0" applyNumberFormat="1" applyFont="1" applyFill="1" applyBorder="1" applyAlignment="1" applyProtection="1">
      <alignment horizontal="center" wrapText="1"/>
    </xf>
    <xf numFmtId="0" fontId="5" fillId="7" borderId="0" xfId="0" applyFont="1" applyFill="1" applyAlignment="1"/>
    <xf numFmtId="0" fontId="5" fillId="0" borderId="0" xfId="0" applyFont="1" applyAlignment="1"/>
    <xf numFmtId="0" fontId="5" fillId="0" borderId="0" xfId="0" applyFont="1" applyFill="1" applyAlignment="1"/>
    <xf numFmtId="3" fontId="5" fillId="0" borderId="1" xfId="0" applyNumberFormat="1" applyFont="1" applyFill="1" applyBorder="1" applyAlignment="1" applyProtection="1">
      <alignment horizontal="center" wrapText="1"/>
    </xf>
    <xf numFmtId="16" fontId="5" fillId="10" borderId="1" xfId="0" applyNumberFormat="1" applyFont="1" applyFill="1" applyBorder="1" applyAlignment="1" applyProtection="1">
      <alignment horizontal="center" vertical="top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0" fillId="7" borderId="0" xfId="0" applyFill="1" applyAlignment="1">
      <alignment horizontal="center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center" vertical="center" wrapText="1"/>
    </xf>
    <xf numFmtId="0" fontId="5" fillId="7" borderId="0" xfId="0" applyFont="1" applyFill="1" applyAlignment="1">
      <alignment horizontal="center" wrapText="1"/>
    </xf>
    <xf numFmtId="3" fontId="5" fillId="0" borderId="0" xfId="0" applyNumberFormat="1" applyFont="1" applyFill="1" applyAlignment="1">
      <alignment horizontal="center" wrapText="1"/>
    </xf>
    <xf numFmtId="0" fontId="19" fillId="0" borderId="0" xfId="0" applyFont="1" applyFill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19" fillId="10" borderId="1" xfId="0" applyNumberFormat="1" applyFont="1" applyFill="1" applyBorder="1" applyAlignment="1" applyProtection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3" fillId="11" borderId="18" xfId="0" applyNumberFormat="1" applyFont="1" applyFill="1" applyBorder="1" applyAlignment="1">
      <alignment wrapText="1"/>
    </xf>
    <xf numFmtId="4" fontId="3" fillId="11" borderId="2" xfId="0" applyNumberFormat="1" applyFont="1" applyFill="1" applyBorder="1" applyAlignment="1">
      <alignment wrapText="1"/>
    </xf>
    <xf numFmtId="4" fontId="3" fillId="12" borderId="1" xfId="0" applyNumberFormat="1" applyFont="1" applyFill="1" applyBorder="1" applyAlignment="1">
      <alignment horizontal="center" vertical="center" wrapText="1"/>
    </xf>
    <xf numFmtId="4" fontId="9" fillId="11" borderId="2" xfId="0" applyNumberFormat="1" applyFont="1" applyFill="1" applyBorder="1" applyAlignment="1">
      <alignment wrapText="1"/>
    </xf>
    <xf numFmtId="4" fontId="3" fillId="13" borderId="2" xfId="0" applyNumberFormat="1" applyFont="1" applyFill="1" applyBorder="1" applyAlignment="1">
      <alignment wrapText="1"/>
    </xf>
    <xf numFmtId="4" fontId="7" fillId="11" borderId="2" xfId="0" applyNumberFormat="1" applyFont="1" applyFill="1" applyBorder="1" applyAlignment="1">
      <alignment wrapText="1"/>
    </xf>
    <xf numFmtId="4" fontId="3" fillId="13" borderId="21" xfId="0" applyNumberFormat="1" applyFont="1" applyFill="1" applyBorder="1" applyAlignment="1">
      <alignment wrapText="1"/>
    </xf>
    <xf numFmtId="4" fontId="0" fillId="0" borderId="0" xfId="0" applyNumberFormat="1" applyAlignment="1">
      <alignment wrapText="1"/>
    </xf>
    <xf numFmtId="4" fontId="21" fillId="0" borderId="0" xfId="0" applyNumberFormat="1" applyFont="1" applyAlignment="1">
      <alignment wrapText="1"/>
    </xf>
    <xf numFmtId="4" fontId="2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14" borderId="0" xfId="0" applyNumberFormat="1" applyFill="1" applyAlignment="1">
      <alignment horizontal="center" vertical="center"/>
    </xf>
    <xf numFmtId="3" fontId="22" fillId="0" borderId="0" xfId="0" applyNumberFormat="1" applyFont="1" applyAlignment="1"/>
    <xf numFmtId="0" fontId="0" fillId="0" borderId="10" xfId="0" applyNumberFormat="1" applyFill="1" applyBorder="1" applyAlignment="1" applyProtection="1">
      <alignment horizontal="left"/>
    </xf>
    <xf numFmtId="3" fontId="3" fillId="0" borderId="0" xfId="0" applyNumberFormat="1" applyFont="1"/>
    <xf numFmtId="4" fontId="0" fillId="0" borderId="0" xfId="0" applyNumberFormat="1" applyAlignment="1">
      <alignment horizontal="center" wrapText="1"/>
    </xf>
    <xf numFmtId="0" fontId="21" fillId="0" borderId="0" xfId="0" applyFont="1"/>
    <xf numFmtId="2" fontId="3" fillId="12" borderId="1" xfId="0" applyNumberFormat="1" applyFont="1" applyFill="1" applyBorder="1" applyAlignment="1">
      <alignment horizontal="right" wrapText="1"/>
    </xf>
    <xf numFmtId="4" fontId="9" fillId="12" borderId="1" xfId="0" applyNumberFormat="1" applyFont="1" applyFill="1" applyBorder="1" applyAlignment="1">
      <alignment wrapText="1"/>
    </xf>
    <xf numFmtId="4" fontId="9" fillId="12" borderId="1" xfId="0" applyNumberFormat="1" applyFont="1" applyFill="1" applyBorder="1" applyAlignment="1">
      <alignment horizontal="center" wrapText="1"/>
    </xf>
    <xf numFmtId="4" fontId="9" fillId="12" borderId="1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center"/>
    </xf>
    <xf numFmtId="3" fontId="22" fillId="0" borderId="1" xfId="0" applyNumberFormat="1" applyFont="1" applyFill="1" applyBorder="1" applyAlignment="1">
      <alignment horizontal="center" wrapText="1"/>
    </xf>
    <xf numFmtId="3" fontId="23" fillId="0" borderId="1" xfId="0" applyNumberFormat="1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12" borderId="1" xfId="0" applyNumberFormat="1" applyFont="1" applyFill="1" applyBorder="1" applyAlignment="1">
      <alignment horizontal="left" wrapText="1"/>
    </xf>
    <xf numFmtId="4" fontId="3" fillId="10" borderId="0" xfId="0" applyNumberFormat="1" applyFont="1" applyFill="1" applyBorder="1" applyAlignment="1">
      <alignment horizontal="left" wrapText="1"/>
    </xf>
    <xf numFmtId="0" fontId="0" fillId="10" borderId="6" xfId="0" applyNumberFormat="1" applyFill="1" applyBorder="1" applyAlignment="1" applyProtection="1">
      <alignment horizontal="right" vertical="top" wrapText="1"/>
    </xf>
    <xf numFmtId="0" fontId="0" fillId="10" borderId="3" xfId="0" applyNumberFormat="1" applyFill="1" applyBorder="1" applyAlignment="1" applyProtection="1">
      <alignment horizontal="right" vertical="top" wrapText="1"/>
    </xf>
    <xf numFmtId="0" fontId="0" fillId="10" borderId="8" xfId="0" applyNumberFormat="1" applyFill="1" applyBorder="1" applyAlignment="1" applyProtection="1">
      <alignment horizontal="right" vertical="top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23" xfId="0" applyNumberFormat="1" applyFill="1" applyBorder="1" applyAlignment="1" applyProtection="1">
      <alignment horizontal="center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0" fontId="12" fillId="0" borderId="0" xfId="0" applyNumberFormat="1" applyFont="1" applyFill="1" applyBorder="1" applyAlignment="1" applyProtection="1">
      <alignment horizont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CC"/>
      <color rgb="FFFFFF99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1"/>
  <sheetViews>
    <sheetView topLeftCell="F1" workbookViewId="0">
      <selection activeCell="I52" sqref="I52"/>
    </sheetView>
  </sheetViews>
  <sheetFormatPr defaultRowHeight="15"/>
  <cols>
    <col min="2" max="2" width="51.28515625" customWidth="1"/>
    <col min="3" max="3" width="26.140625" customWidth="1"/>
    <col min="4" max="4" width="41.42578125" customWidth="1"/>
    <col min="6" max="6" width="48" style="11" customWidth="1"/>
    <col min="7" max="7" width="14.28515625" style="11" customWidth="1"/>
    <col min="8" max="8" width="12.7109375" style="30" customWidth="1"/>
    <col min="9" max="9" width="12.5703125" style="30" customWidth="1"/>
    <col min="10" max="10" width="13.5703125" style="30" customWidth="1"/>
  </cols>
  <sheetData>
    <row r="1" spans="1:12" ht="31.5" customHeight="1">
      <c r="A1" s="187" t="s">
        <v>94</v>
      </c>
      <c r="B1" s="187"/>
      <c r="C1" s="187"/>
      <c r="D1" s="188"/>
      <c r="E1" s="166"/>
      <c r="F1" s="189" t="s">
        <v>181</v>
      </c>
      <c r="G1" s="189"/>
      <c r="H1" s="189"/>
      <c r="I1" s="189"/>
      <c r="J1" s="189"/>
      <c r="K1">
        <v>3540.5</v>
      </c>
    </row>
    <row r="2" spans="1:12" hidden="1">
      <c r="A2" s="190" t="s">
        <v>0</v>
      </c>
      <c r="B2" s="190" t="s">
        <v>1</v>
      </c>
      <c r="C2" s="190" t="s">
        <v>2</v>
      </c>
      <c r="D2" s="191" t="s">
        <v>3</v>
      </c>
      <c r="E2" s="1"/>
      <c r="F2" s="192" t="s">
        <v>4</v>
      </c>
      <c r="G2" s="186" t="s">
        <v>5</v>
      </c>
      <c r="H2" s="186" t="s">
        <v>6</v>
      </c>
      <c r="I2" s="185" t="s">
        <v>100</v>
      </c>
      <c r="J2" s="186" t="s">
        <v>7</v>
      </c>
      <c r="K2" s="179" t="s">
        <v>138</v>
      </c>
    </row>
    <row r="3" spans="1:12" ht="54.75" hidden="1" customHeight="1">
      <c r="A3" s="190"/>
      <c r="B3" s="190"/>
      <c r="C3" s="190"/>
      <c r="D3" s="191"/>
      <c r="E3" s="1"/>
      <c r="F3" s="193"/>
      <c r="G3" s="190"/>
      <c r="H3" s="190"/>
      <c r="I3" s="186"/>
      <c r="J3" s="190"/>
      <c r="K3" s="179"/>
      <c r="L3" t="s">
        <v>139</v>
      </c>
    </row>
    <row r="4" spans="1:12" hidden="1">
      <c r="A4" s="2">
        <v>1</v>
      </c>
      <c r="B4" s="2">
        <v>2</v>
      </c>
      <c r="C4" s="2">
        <v>3</v>
      </c>
      <c r="D4" s="3">
        <v>4</v>
      </c>
      <c r="E4" s="4"/>
      <c r="F4" s="5">
        <v>1</v>
      </c>
      <c r="G4" s="2">
        <v>2</v>
      </c>
      <c r="H4" s="24">
        <v>3</v>
      </c>
      <c r="I4" s="51"/>
      <c r="J4" s="54">
        <v>4</v>
      </c>
    </row>
    <row r="5" spans="1:12" hidden="1">
      <c r="A5" s="6" t="s">
        <v>8</v>
      </c>
      <c r="B5" s="6" t="s">
        <v>9</v>
      </c>
      <c r="C5" s="21"/>
      <c r="D5" s="7"/>
      <c r="E5" s="8"/>
      <c r="F5" s="23"/>
      <c r="G5" s="22"/>
      <c r="H5" s="29"/>
      <c r="I5" s="29"/>
      <c r="J5" s="54"/>
    </row>
    <row r="6" spans="1:12" hidden="1">
      <c r="A6" s="6" t="s">
        <v>8</v>
      </c>
      <c r="B6" s="33" t="s">
        <v>9</v>
      </c>
      <c r="C6" s="36"/>
      <c r="D6" s="7"/>
      <c r="E6" s="8"/>
      <c r="F6" s="23"/>
      <c r="G6" s="22"/>
      <c r="H6" s="29"/>
      <c r="I6" s="29"/>
      <c r="J6" s="54"/>
    </row>
    <row r="7" spans="1:12" ht="15.75" hidden="1" customHeight="1">
      <c r="A7" s="10" t="s">
        <v>10</v>
      </c>
      <c r="B7" s="38" t="s">
        <v>11</v>
      </c>
      <c r="C7" s="39" t="s">
        <v>66</v>
      </c>
      <c r="D7" s="34"/>
      <c r="E7" s="37"/>
      <c r="F7" s="46" t="s">
        <v>96</v>
      </c>
      <c r="G7" s="47" t="s">
        <v>98</v>
      </c>
      <c r="H7" s="47" t="s">
        <v>99</v>
      </c>
      <c r="I7" s="47">
        <v>2</v>
      </c>
      <c r="J7" s="54">
        <v>118</v>
      </c>
      <c r="K7" s="75">
        <f>I7*J7</f>
        <v>236</v>
      </c>
      <c r="L7">
        <v>434480</v>
      </c>
    </row>
    <row r="8" spans="1:12" ht="15.75" hidden="1" customHeight="1">
      <c r="A8" s="10"/>
      <c r="B8" s="40"/>
      <c r="C8" s="41"/>
      <c r="D8" s="34"/>
      <c r="E8" s="4"/>
      <c r="F8" s="46" t="s">
        <v>97</v>
      </c>
      <c r="G8" s="47" t="s">
        <v>80</v>
      </c>
      <c r="H8" s="47" t="s">
        <v>78</v>
      </c>
      <c r="I8" s="47">
        <v>1</v>
      </c>
      <c r="J8" s="54">
        <v>525</v>
      </c>
      <c r="K8" s="75">
        <f t="shared" ref="K8:K39" si="0">I8*J8</f>
        <v>525</v>
      </c>
      <c r="L8">
        <v>903635</v>
      </c>
    </row>
    <row r="9" spans="1:12" ht="15.75" hidden="1" customHeight="1">
      <c r="A9" s="10"/>
      <c r="B9" s="40"/>
      <c r="C9" s="41"/>
      <c r="D9" s="34"/>
      <c r="E9" s="4"/>
      <c r="F9" s="46" t="s">
        <v>101</v>
      </c>
      <c r="G9" s="47" t="s">
        <v>80</v>
      </c>
      <c r="H9" s="47" t="s">
        <v>78</v>
      </c>
      <c r="I9" s="47">
        <v>2</v>
      </c>
      <c r="J9" s="54">
        <v>433</v>
      </c>
      <c r="K9" s="75">
        <f t="shared" si="0"/>
        <v>866</v>
      </c>
    </row>
    <row r="10" spans="1:12" ht="15.75" hidden="1" customHeight="1">
      <c r="A10" s="10"/>
      <c r="B10" s="40"/>
      <c r="C10" s="41"/>
      <c r="D10" s="34"/>
      <c r="E10" s="4"/>
      <c r="F10" s="26" t="s">
        <v>67</v>
      </c>
      <c r="G10" s="48" t="s">
        <v>80</v>
      </c>
      <c r="H10" s="48" t="s">
        <v>78</v>
      </c>
      <c r="I10" s="47">
        <v>4</v>
      </c>
      <c r="J10" s="54">
        <v>229</v>
      </c>
      <c r="K10" s="75">
        <f t="shared" si="0"/>
        <v>916</v>
      </c>
    </row>
    <row r="11" spans="1:12" ht="16.5" hidden="1" customHeight="1">
      <c r="A11" s="10"/>
      <c r="B11" s="40"/>
      <c r="C11" s="41"/>
      <c r="D11" s="34"/>
      <c r="E11" s="4"/>
      <c r="F11" s="26" t="s">
        <v>102</v>
      </c>
      <c r="G11" s="48" t="s">
        <v>80</v>
      </c>
      <c r="H11" s="48" t="s">
        <v>78</v>
      </c>
      <c r="I11" s="48">
        <v>3</v>
      </c>
      <c r="J11" s="54">
        <v>432</v>
      </c>
      <c r="K11" s="75">
        <f t="shared" si="0"/>
        <v>1296</v>
      </c>
    </row>
    <row r="12" spans="1:12" ht="15.75" hidden="1" customHeight="1">
      <c r="A12" s="10"/>
      <c r="B12" s="40"/>
      <c r="C12" s="41"/>
      <c r="D12" s="34"/>
      <c r="E12" s="4"/>
      <c r="F12" s="26" t="s">
        <v>68</v>
      </c>
      <c r="G12" s="48" t="s">
        <v>80</v>
      </c>
      <c r="H12" s="48" t="s">
        <v>77</v>
      </c>
      <c r="I12" s="48">
        <v>239</v>
      </c>
      <c r="J12" s="54">
        <v>167</v>
      </c>
      <c r="K12" s="75">
        <f t="shared" si="0"/>
        <v>39913</v>
      </c>
    </row>
    <row r="13" spans="1:12" ht="31.5" hidden="1" customHeight="1">
      <c r="A13" s="10"/>
      <c r="B13" s="40"/>
      <c r="C13" s="41"/>
      <c r="D13" s="34"/>
      <c r="E13" s="4"/>
      <c r="F13" s="26" t="s">
        <v>103</v>
      </c>
      <c r="G13" s="48" t="s">
        <v>80</v>
      </c>
      <c r="H13" s="48" t="s">
        <v>78</v>
      </c>
      <c r="I13" s="48">
        <v>2</v>
      </c>
      <c r="J13" s="54">
        <v>392</v>
      </c>
      <c r="K13" s="75">
        <f t="shared" si="0"/>
        <v>784</v>
      </c>
    </row>
    <row r="14" spans="1:12" ht="15" hidden="1" customHeight="1">
      <c r="A14" s="10"/>
      <c r="B14" s="40"/>
      <c r="C14" s="41"/>
      <c r="D14" s="34"/>
      <c r="E14" s="4"/>
      <c r="F14" s="55" t="s">
        <v>69</v>
      </c>
      <c r="G14" s="48" t="s">
        <v>80</v>
      </c>
      <c r="H14" s="48" t="s">
        <v>78</v>
      </c>
      <c r="I14" s="48">
        <v>1</v>
      </c>
      <c r="J14" s="54">
        <v>302</v>
      </c>
      <c r="K14" s="75">
        <f t="shared" si="0"/>
        <v>302</v>
      </c>
    </row>
    <row r="15" spans="1:12" ht="32.25" hidden="1" customHeight="1">
      <c r="A15" s="10"/>
      <c r="B15" s="40"/>
      <c r="C15" s="41"/>
      <c r="D15" s="34"/>
      <c r="E15" s="4"/>
      <c r="F15" s="26" t="s">
        <v>90</v>
      </c>
      <c r="G15" s="48" t="s">
        <v>80</v>
      </c>
      <c r="H15" s="48" t="s">
        <v>77</v>
      </c>
      <c r="I15" s="48">
        <v>22.1</v>
      </c>
      <c r="J15" s="54">
        <v>468</v>
      </c>
      <c r="K15" s="77">
        <f t="shared" si="0"/>
        <v>10342.800000000001</v>
      </c>
    </row>
    <row r="16" spans="1:12" ht="47.25" hidden="1" customHeight="1">
      <c r="A16" s="10"/>
      <c r="B16" s="40"/>
      <c r="C16" s="41"/>
      <c r="D16" s="34"/>
      <c r="E16" s="4"/>
      <c r="F16" s="26" t="s">
        <v>93</v>
      </c>
      <c r="G16" s="48" t="s">
        <v>80</v>
      </c>
      <c r="H16" s="48" t="s">
        <v>78</v>
      </c>
      <c r="I16" s="48">
        <v>10</v>
      </c>
      <c r="J16" s="54">
        <v>817</v>
      </c>
      <c r="K16" s="77">
        <f t="shared" si="0"/>
        <v>8170</v>
      </c>
    </row>
    <row r="17" spans="1:12" ht="15.75" hidden="1" customHeight="1">
      <c r="A17" s="10"/>
      <c r="B17" s="40"/>
      <c r="C17" s="41"/>
      <c r="D17" s="34"/>
      <c r="E17" s="4"/>
      <c r="F17" s="26" t="s">
        <v>104</v>
      </c>
      <c r="G17" s="48" t="s">
        <v>80</v>
      </c>
      <c r="H17" s="48" t="s">
        <v>78</v>
      </c>
      <c r="I17" s="48">
        <v>2</v>
      </c>
      <c r="J17" s="54">
        <v>4810</v>
      </c>
      <c r="K17" s="75">
        <f t="shared" si="0"/>
        <v>9620</v>
      </c>
    </row>
    <row r="18" spans="1:12" ht="30.75" hidden="1" customHeight="1">
      <c r="A18" s="10"/>
      <c r="B18" s="40"/>
      <c r="C18" s="41"/>
      <c r="D18" s="34"/>
      <c r="E18" s="4"/>
      <c r="F18" s="26" t="s">
        <v>70</v>
      </c>
      <c r="G18" s="48" t="s">
        <v>75</v>
      </c>
      <c r="H18" s="48" t="s">
        <v>76</v>
      </c>
      <c r="I18" s="48">
        <v>20822</v>
      </c>
      <c r="J18" s="54">
        <v>0.44</v>
      </c>
      <c r="K18" s="79">
        <f t="shared" si="0"/>
        <v>9161.68</v>
      </c>
    </row>
    <row r="19" spans="1:12" ht="36" hidden="1" customHeight="1">
      <c r="A19" s="10"/>
      <c r="B19" s="40"/>
      <c r="C19" s="41"/>
      <c r="D19" s="34"/>
      <c r="E19" s="4"/>
      <c r="F19" s="26" t="s">
        <v>71</v>
      </c>
      <c r="G19" s="48" t="s">
        <v>75</v>
      </c>
      <c r="H19" s="48" t="s">
        <v>78</v>
      </c>
      <c r="I19" s="48">
        <v>5</v>
      </c>
      <c r="J19" s="54">
        <v>1867</v>
      </c>
      <c r="K19" s="79">
        <f t="shared" si="0"/>
        <v>9335</v>
      </c>
    </row>
    <row r="20" spans="1:12" ht="38.25" hidden="1" customHeight="1">
      <c r="A20" s="10"/>
      <c r="B20" s="40"/>
      <c r="C20" s="41"/>
      <c r="D20" s="34"/>
      <c r="E20" s="4"/>
      <c r="F20" s="26" t="s">
        <v>72</v>
      </c>
      <c r="G20" s="48" t="s">
        <v>75</v>
      </c>
      <c r="H20" s="48" t="s">
        <v>76</v>
      </c>
      <c r="I20" s="48">
        <v>20822</v>
      </c>
      <c r="J20" s="54">
        <v>4.4400000000000004</v>
      </c>
      <c r="K20" s="79">
        <f t="shared" si="0"/>
        <v>92449.680000000008</v>
      </c>
    </row>
    <row r="21" spans="1:12" ht="21" hidden="1" customHeight="1">
      <c r="A21" s="10"/>
      <c r="B21" s="40"/>
      <c r="C21" s="41"/>
      <c r="D21" s="34"/>
      <c r="E21" s="4"/>
      <c r="F21" s="26" t="s">
        <v>73</v>
      </c>
      <c r="G21" s="48" t="s">
        <v>75</v>
      </c>
      <c r="H21" s="48" t="s">
        <v>77</v>
      </c>
      <c r="I21" s="48">
        <v>1140</v>
      </c>
      <c r="J21" s="54">
        <v>37.299999999999997</v>
      </c>
      <c r="K21" s="75">
        <f>I21*J21</f>
        <v>42522</v>
      </c>
    </row>
    <row r="22" spans="1:12" ht="19.5" hidden="1" customHeight="1">
      <c r="A22" s="10"/>
      <c r="B22" s="40"/>
      <c r="C22" s="42"/>
      <c r="D22" s="35"/>
      <c r="E22" s="4"/>
      <c r="F22" s="26" t="s">
        <v>74</v>
      </c>
      <c r="G22" s="48" t="s">
        <v>75</v>
      </c>
      <c r="H22" s="48" t="s">
        <v>76</v>
      </c>
      <c r="I22" s="48">
        <v>20822</v>
      </c>
      <c r="J22" s="54">
        <v>0.44</v>
      </c>
      <c r="K22" s="78">
        <f>I22*J22</f>
        <v>9161.68</v>
      </c>
    </row>
    <row r="23" spans="1:12" ht="15.75" hidden="1" customHeight="1">
      <c r="A23" s="10"/>
      <c r="B23" s="43"/>
      <c r="C23" s="44" t="s">
        <v>81</v>
      </c>
      <c r="D23" s="32"/>
      <c r="E23" s="37"/>
      <c r="F23" s="27" t="s">
        <v>105</v>
      </c>
      <c r="G23" s="47" t="s">
        <v>107</v>
      </c>
      <c r="H23" s="47" t="s">
        <v>109</v>
      </c>
      <c r="I23" s="47">
        <v>139</v>
      </c>
      <c r="J23" s="54">
        <v>361</v>
      </c>
      <c r="K23" s="75">
        <f>I23*J23</f>
        <v>50179</v>
      </c>
    </row>
    <row r="24" spans="1:12" ht="18" hidden="1" customHeight="1">
      <c r="A24" s="10"/>
      <c r="B24" s="43"/>
      <c r="C24" s="44"/>
      <c r="D24" s="31"/>
      <c r="E24" s="31"/>
      <c r="F24" s="27" t="s">
        <v>106</v>
      </c>
      <c r="G24" s="47" t="s">
        <v>108</v>
      </c>
      <c r="H24" s="47" t="s">
        <v>78</v>
      </c>
      <c r="I24" s="56" t="s">
        <v>110</v>
      </c>
      <c r="J24" s="54">
        <v>1660</v>
      </c>
      <c r="K24" s="75">
        <f>10*J24*2</f>
        <v>33200</v>
      </c>
    </row>
    <row r="25" spans="1:12" ht="15.75" hidden="1" customHeight="1">
      <c r="A25" s="10"/>
      <c r="B25" s="43"/>
      <c r="C25" s="44"/>
      <c r="D25" s="31"/>
      <c r="E25" s="31"/>
      <c r="F25" s="26" t="s">
        <v>82</v>
      </c>
      <c r="G25" s="47" t="s">
        <v>80</v>
      </c>
      <c r="H25" s="47" t="s">
        <v>78</v>
      </c>
      <c r="I25" s="47">
        <v>12</v>
      </c>
      <c r="J25" s="54">
        <v>1393</v>
      </c>
      <c r="K25" s="75">
        <f t="shared" si="0"/>
        <v>16716</v>
      </c>
    </row>
    <row r="26" spans="1:12" ht="15.75" hidden="1" customHeight="1">
      <c r="A26" s="10"/>
      <c r="B26" s="43"/>
      <c r="C26" s="44"/>
      <c r="D26" s="31"/>
      <c r="E26" s="31"/>
      <c r="F26" s="26" t="s">
        <v>83</v>
      </c>
      <c r="G26" s="47" t="s">
        <v>80</v>
      </c>
      <c r="H26" s="47" t="s">
        <v>78</v>
      </c>
      <c r="I26" s="47">
        <v>95</v>
      </c>
      <c r="J26" s="54">
        <v>65</v>
      </c>
      <c r="K26" s="75">
        <f t="shared" si="0"/>
        <v>6175</v>
      </c>
    </row>
    <row r="27" spans="1:12" ht="15.75" hidden="1" customHeight="1">
      <c r="A27" s="10"/>
      <c r="B27" s="43"/>
      <c r="C27" s="44"/>
      <c r="D27" s="31"/>
      <c r="E27" s="31"/>
      <c r="F27" s="26" t="s">
        <v>84</v>
      </c>
      <c r="G27" s="47" t="s">
        <v>80</v>
      </c>
      <c r="H27" s="47" t="s">
        <v>78</v>
      </c>
      <c r="I27" s="47">
        <v>1</v>
      </c>
      <c r="J27" s="54">
        <v>127</v>
      </c>
      <c r="K27" s="75">
        <f t="shared" si="0"/>
        <v>127</v>
      </c>
    </row>
    <row r="28" spans="1:12" ht="15.75" hidden="1" customHeight="1">
      <c r="A28" s="10"/>
      <c r="B28" s="43"/>
      <c r="C28" s="44"/>
      <c r="D28" s="31"/>
      <c r="E28" s="31"/>
      <c r="F28" s="26" t="s">
        <v>85</v>
      </c>
      <c r="G28" s="47" t="s">
        <v>80</v>
      </c>
      <c r="H28" s="47" t="s">
        <v>78</v>
      </c>
      <c r="I28" s="47">
        <v>54</v>
      </c>
      <c r="J28" s="54">
        <v>164</v>
      </c>
      <c r="K28" s="75">
        <f t="shared" si="0"/>
        <v>8856</v>
      </c>
      <c r="L28" s="81">
        <f>SUM(K7:K28)</f>
        <v>350853.84</v>
      </c>
    </row>
    <row r="29" spans="1:12" ht="15" hidden="1" customHeight="1">
      <c r="A29" s="10" t="s">
        <v>12</v>
      </c>
      <c r="B29" s="182" t="s">
        <v>13</v>
      </c>
      <c r="C29" s="52" t="s">
        <v>91</v>
      </c>
      <c r="D29" s="37"/>
      <c r="E29" s="49"/>
      <c r="F29" s="26" t="s">
        <v>86</v>
      </c>
      <c r="G29" s="47" t="s">
        <v>80</v>
      </c>
      <c r="H29" s="48" t="s">
        <v>79</v>
      </c>
      <c r="I29" s="80">
        <v>13.7</v>
      </c>
      <c r="J29" s="53">
        <v>1094</v>
      </c>
      <c r="K29" s="79">
        <f t="shared" si="0"/>
        <v>14987.8</v>
      </c>
    </row>
    <row r="30" spans="1:12" ht="13.5" hidden="1" customHeight="1">
      <c r="A30" s="10"/>
      <c r="B30" s="183"/>
      <c r="C30" s="45"/>
      <c r="D30" s="4"/>
      <c r="E30" s="31"/>
      <c r="F30" s="28" t="s">
        <v>111</v>
      </c>
      <c r="G30" s="47" t="s">
        <v>80</v>
      </c>
      <c r="H30" s="47" t="s">
        <v>78</v>
      </c>
      <c r="I30" s="56" t="s">
        <v>112</v>
      </c>
      <c r="J30" s="54">
        <v>4400</v>
      </c>
      <c r="K30" s="75">
        <f>6*J30+30007</f>
        <v>56407</v>
      </c>
    </row>
    <row r="31" spans="1:12" ht="15.75" hidden="1" customHeight="1">
      <c r="A31" s="10"/>
      <c r="B31" s="183"/>
      <c r="C31" s="45"/>
      <c r="D31" s="4"/>
      <c r="E31" s="31"/>
      <c r="F31" s="26" t="s">
        <v>92</v>
      </c>
      <c r="G31" s="47" t="s">
        <v>80</v>
      </c>
      <c r="H31" s="47" t="s">
        <v>78</v>
      </c>
      <c r="I31" s="47">
        <v>2</v>
      </c>
      <c r="J31" s="54">
        <v>5357</v>
      </c>
      <c r="K31" s="75">
        <f t="shared" si="0"/>
        <v>10714</v>
      </c>
    </row>
    <row r="32" spans="1:12" ht="15.75" hidden="1" customHeight="1">
      <c r="A32" s="10"/>
      <c r="B32" s="183"/>
      <c r="C32" s="45"/>
      <c r="D32" s="4"/>
      <c r="E32" s="31"/>
      <c r="F32" s="26" t="s">
        <v>95</v>
      </c>
      <c r="G32" s="47" t="s">
        <v>80</v>
      </c>
      <c r="H32" s="47" t="s">
        <v>79</v>
      </c>
      <c r="I32" s="47">
        <v>4</v>
      </c>
      <c r="J32" s="54">
        <v>522</v>
      </c>
      <c r="K32" s="75">
        <f t="shared" si="0"/>
        <v>2088</v>
      </c>
    </row>
    <row r="33" spans="1:14" ht="31.5" hidden="1">
      <c r="A33" s="10"/>
      <c r="B33" s="184"/>
      <c r="C33" s="59" t="s">
        <v>87</v>
      </c>
      <c r="D33" s="9"/>
      <c r="E33" s="9"/>
      <c r="F33" s="50" t="s">
        <v>88</v>
      </c>
      <c r="G33" s="47" t="s">
        <v>89</v>
      </c>
      <c r="H33" s="47" t="s">
        <v>79</v>
      </c>
      <c r="I33" s="47">
        <v>30</v>
      </c>
      <c r="J33" s="54">
        <v>444</v>
      </c>
      <c r="K33" s="75">
        <f t="shared" si="0"/>
        <v>13320</v>
      </c>
    </row>
    <row r="34" spans="1:14" ht="30" hidden="1">
      <c r="A34" s="9" t="s">
        <v>14</v>
      </c>
      <c r="B34" s="25" t="s">
        <v>15</v>
      </c>
      <c r="C34" s="25"/>
      <c r="D34" s="10"/>
      <c r="E34" s="9"/>
      <c r="F34" s="57"/>
      <c r="G34" s="25"/>
      <c r="H34" s="58"/>
      <c r="I34" s="58"/>
      <c r="J34" s="54"/>
      <c r="K34" s="75">
        <f t="shared" si="0"/>
        <v>0</v>
      </c>
    </row>
    <row r="35" spans="1:14" ht="25.5" hidden="1" customHeight="1">
      <c r="A35" s="9" t="s">
        <v>16</v>
      </c>
      <c r="B35" s="9" t="s">
        <v>17</v>
      </c>
      <c r="C35" s="25"/>
      <c r="D35" s="10"/>
      <c r="E35" s="4"/>
      <c r="F35" s="55" t="s">
        <v>113</v>
      </c>
      <c r="G35" s="48" t="s">
        <v>80</v>
      </c>
      <c r="H35" s="48" t="s">
        <v>78</v>
      </c>
      <c r="I35" s="48">
        <v>1</v>
      </c>
      <c r="J35" s="54">
        <v>2765</v>
      </c>
      <c r="K35" s="77">
        <f t="shared" si="0"/>
        <v>2765</v>
      </c>
      <c r="L35" s="81">
        <f>SUM(K29:K34)+32000</f>
        <v>129516.8</v>
      </c>
    </row>
    <row r="36" spans="1:14" ht="45" hidden="1">
      <c r="A36" s="9" t="s">
        <v>18</v>
      </c>
      <c r="B36" s="9" t="s">
        <v>19</v>
      </c>
      <c r="C36" s="25"/>
      <c r="D36" s="10"/>
      <c r="E36" s="4"/>
      <c r="F36" s="57"/>
      <c r="G36" s="25"/>
      <c r="H36" s="58"/>
      <c r="I36" s="58"/>
      <c r="J36" s="54"/>
      <c r="K36" s="75">
        <f t="shared" si="0"/>
        <v>0</v>
      </c>
    </row>
    <row r="37" spans="1:14" ht="30" hidden="1">
      <c r="A37" s="9" t="s">
        <v>20</v>
      </c>
      <c r="B37" s="9" t="s">
        <v>21</v>
      </c>
      <c r="C37" s="25"/>
      <c r="D37" s="10"/>
      <c r="E37" s="4"/>
      <c r="F37" s="57"/>
      <c r="G37" s="25"/>
      <c r="H37" s="58"/>
      <c r="I37" s="58"/>
      <c r="J37" s="54"/>
      <c r="K37" s="75">
        <f t="shared" si="0"/>
        <v>0</v>
      </c>
    </row>
    <row r="38" spans="1:14" ht="30" hidden="1">
      <c r="A38" s="9" t="s">
        <v>22</v>
      </c>
      <c r="B38" s="9" t="s">
        <v>23</v>
      </c>
      <c r="C38" s="25"/>
      <c r="D38" s="10"/>
      <c r="E38" s="4"/>
      <c r="F38" s="57"/>
      <c r="G38" s="25"/>
      <c r="H38" s="58"/>
      <c r="I38" s="58"/>
      <c r="J38" s="54"/>
      <c r="K38" s="75">
        <f t="shared" si="0"/>
        <v>0</v>
      </c>
    </row>
    <row r="39" spans="1:14" ht="30" hidden="1">
      <c r="A39" s="9" t="s">
        <v>24</v>
      </c>
      <c r="B39" s="9" t="s">
        <v>25</v>
      </c>
      <c r="C39" s="9" t="s">
        <v>26</v>
      </c>
      <c r="D39" s="10"/>
      <c r="E39" s="4"/>
      <c r="F39" s="57"/>
      <c r="G39" s="25"/>
      <c r="H39" s="58"/>
      <c r="I39" s="58"/>
      <c r="J39" s="54"/>
      <c r="K39" s="75">
        <f t="shared" si="0"/>
        <v>0</v>
      </c>
    </row>
    <row r="40" spans="1:14" ht="18.75" customHeight="1" thickBot="1">
      <c r="F40" s="60" t="s">
        <v>114</v>
      </c>
      <c r="G40" s="61"/>
      <c r="H40" s="62"/>
      <c r="I40" s="62"/>
      <c r="J40" s="76"/>
      <c r="K40" s="165">
        <f>L25+K33</f>
        <v>13320</v>
      </c>
      <c r="L40" s="165">
        <f>L28+L35</f>
        <v>480370.64</v>
      </c>
      <c r="M40" s="165">
        <f t="shared" ref="M40:N40" si="1">M26+M32</f>
        <v>0</v>
      </c>
      <c r="N40" s="165">
        <f t="shared" si="1"/>
        <v>0</v>
      </c>
    </row>
    <row r="41" spans="1:14" ht="16.5" thickBot="1">
      <c r="F41" s="63" t="s">
        <v>115</v>
      </c>
      <c r="G41" s="64"/>
      <c r="H41" s="65" t="s">
        <v>116</v>
      </c>
      <c r="I41" s="178" t="s">
        <v>185</v>
      </c>
      <c r="J41" s="178" t="s">
        <v>184</v>
      </c>
      <c r="K41" s="66"/>
    </row>
    <row r="42" spans="1:14" ht="15.75">
      <c r="F42" s="67" t="s">
        <v>117</v>
      </c>
      <c r="G42" s="153">
        <f>439526.54*1.18</f>
        <v>518641.31719999993</v>
      </c>
      <c r="H42" s="180" t="s">
        <v>118</v>
      </c>
      <c r="I42" s="180"/>
      <c r="J42" s="155">
        <v>34735.269999999997</v>
      </c>
      <c r="K42" s="170">
        <f>J42/12/$K$1</f>
        <v>0.81756978769476996</v>
      </c>
      <c r="L42" s="68">
        <f>J42/$J$52*100</f>
        <v>4.6674023174040888</v>
      </c>
    </row>
    <row r="43" spans="1:14" ht="15.75">
      <c r="F43" s="69" t="s">
        <v>119</v>
      </c>
      <c r="G43" s="154"/>
      <c r="H43" s="180" t="s">
        <v>120</v>
      </c>
      <c r="I43" s="180"/>
      <c r="J43" s="155">
        <v>117728.19</v>
      </c>
      <c r="K43" s="170">
        <f t="shared" ref="K43:K51" si="2">J43/12/$K$1</f>
        <v>2.7709878548227653</v>
      </c>
      <c r="L43" s="68">
        <f t="shared" ref="L43:L51" si="3">J43/$J$52*100</f>
        <v>15.819218530035577</v>
      </c>
    </row>
    <row r="44" spans="1:14" ht="15.75">
      <c r="F44" s="70" t="s">
        <v>121</v>
      </c>
      <c r="G44" s="154"/>
      <c r="H44" s="180" t="s">
        <v>122</v>
      </c>
      <c r="I44" s="180"/>
      <c r="J44" s="155"/>
      <c r="K44" s="170">
        <f t="shared" si="2"/>
        <v>0</v>
      </c>
      <c r="L44" s="68">
        <f t="shared" si="3"/>
        <v>0</v>
      </c>
    </row>
    <row r="45" spans="1:14" ht="15.75">
      <c r="F45" s="69" t="s">
        <v>123</v>
      </c>
      <c r="G45" s="154"/>
      <c r="H45" s="180" t="s">
        <v>124</v>
      </c>
      <c r="I45" s="180"/>
      <c r="J45" s="155">
        <v>177866.74</v>
      </c>
      <c r="K45" s="170">
        <f>J45/12/$K$1</f>
        <v>4.1864788400884994</v>
      </c>
      <c r="L45" s="68">
        <f t="shared" si="3"/>
        <v>23.900077197186334</v>
      </c>
      <c r="M45" s="169" t="s">
        <v>125</v>
      </c>
    </row>
    <row r="46" spans="1:14" ht="15.75">
      <c r="F46" s="69" t="s">
        <v>126</v>
      </c>
      <c r="G46" s="154"/>
      <c r="H46" s="180" t="s">
        <v>127</v>
      </c>
      <c r="I46" s="180"/>
      <c r="J46" s="155">
        <v>2436.02</v>
      </c>
      <c r="K46" s="170">
        <f t="shared" si="2"/>
        <v>5.7337005131102008E-2</v>
      </c>
      <c r="L46" s="68">
        <f t="shared" si="3"/>
        <v>0.32732969668128992</v>
      </c>
    </row>
    <row r="47" spans="1:14" ht="15.75">
      <c r="F47" s="71" t="s">
        <v>128</v>
      </c>
      <c r="G47" s="156">
        <f>SUM(G42:G46)</f>
        <v>518641.31719999993</v>
      </c>
      <c r="H47" s="180" t="s">
        <v>129</v>
      </c>
      <c r="I47" s="180"/>
      <c r="J47" s="155">
        <v>50041.78</v>
      </c>
      <c r="K47" s="170">
        <f t="shared" si="2"/>
        <v>1.1778416419526432</v>
      </c>
      <c r="L47" s="68">
        <f t="shared" si="3"/>
        <v>6.7241486805493551</v>
      </c>
    </row>
    <row r="48" spans="1:14" ht="15.75">
      <c r="F48" s="69" t="s">
        <v>130</v>
      </c>
      <c r="G48" s="157"/>
      <c r="H48" s="180" t="s">
        <v>131</v>
      </c>
      <c r="I48" s="180"/>
      <c r="J48" s="155"/>
      <c r="K48" s="170">
        <f t="shared" si="2"/>
        <v>0</v>
      </c>
      <c r="L48" s="68">
        <f t="shared" si="3"/>
        <v>0</v>
      </c>
    </row>
    <row r="49" spans="6:12" ht="15.75">
      <c r="F49" s="72" t="s">
        <v>132</v>
      </c>
      <c r="G49" s="158">
        <f>G47-J52</f>
        <v>-225568.58025145927</v>
      </c>
      <c r="H49" s="180" t="s">
        <v>133</v>
      </c>
      <c r="I49" s="180"/>
      <c r="J49" s="155">
        <v>21404.76</v>
      </c>
      <c r="K49" s="170">
        <f t="shared" si="2"/>
        <v>0.50380737184013547</v>
      </c>
      <c r="L49" s="68">
        <f t="shared" si="3"/>
        <v>2.8761724445348587</v>
      </c>
    </row>
    <row r="50" spans="6:12" ht="15" customHeight="1" thickBot="1">
      <c r="F50" s="73" t="s">
        <v>134</v>
      </c>
      <c r="G50" s="159"/>
      <c r="H50" s="180" t="s">
        <v>135</v>
      </c>
      <c r="I50" s="180"/>
      <c r="J50" s="155">
        <v>76475.827451459103</v>
      </c>
      <c r="K50" s="170">
        <f t="shared" si="2"/>
        <v>1.8000241832947113</v>
      </c>
      <c r="L50" s="68">
        <f t="shared" si="3"/>
        <v>10.276109967544098</v>
      </c>
    </row>
    <row r="51" spans="6:12" ht="15.75">
      <c r="G51" s="160"/>
      <c r="H51" s="180" t="s">
        <v>136</v>
      </c>
      <c r="I51" s="180"/>
      <c r="J51" s="155">
        <f>298256.58-J42</f>
        <v>263521.31</v>
      </c>
      <c r="K51" s="170">
        <f t="shared" si="2"/>
        <v>6.2025446029280227</v>
      </c>
      <c r="L51" s="68">
        <f t="shared" si="3"/>
        <v>35.409541166064386</v>
      </c>
    </row>
    <row r="52" spans="6:12" ht="15.75">
      <c r="F52" s="61" t="s">
        <v>137</v>
      </c>
      <c r="G52" s="161">
        <v>1974911</v>
      </c>
      <c r="H52" s="171"/>
      <c r="I52" s="172">
        <f>J52*1.18</f>
        <v>878167.67899272183</v>
      </c>
      <c r="J52" s="173">
        <f>SUM(J42:J51)</f>
        <v>744209.8974514592</v>
      </c>
      <c r="K52" s="170">
        <f t="shared" ref="K52" si="4">J52/5/$K$1</f>
        <v>42.039819090606372</v>
      </c>
      <c r="L52" s="74">
        <f>SUM(L42:L51)</f>
        <v>99.999999999999986</v>
      </c>
    </row>
    <row r="53" spans="6:12">
      <c r="G53" s="160"/>
      <c r="H53" s="162">
        <f>J52-G52</f>
        <v>-1230701.1025485408</v>
      </c>
      <c r="I53" s="163">
        <f>G47-I52</f>
        <v>-359526.3617927219</v>
      </c>
      <c r="J53" s="164">
        <f>G47-J52</f>
        <v>-225568.58025145927</v>
      </c>
    </row>
    <row r="55" spans="6:12">
      <c r="J55" s="30">
        <v>191610.75428325628</v>
      </c>
    </row>
    <row r="56" spans="6:12">
      <c r="J56" s="163">
        <f>J43+J44+J46+J47+J48+J49</f>
        <v>191610.75</v>
      </c>
    </row>
    <row r="57" spans="6:12">
      <c r="J57" s="163">
        <f>J55-J56</f>
        <v>4.2832562758121639E-3</v>
      </c>
    </row>
    <row r="58" spans="6:12">
      <c r="J58" s="168">
        <f>J42+J51</f>
        <v>298256.58</v>
      </c>
      <c r="K58" s="81" t="s">
        <v>182</v>
      </c>
    </row>
    <row r="59" spans="6:12">
      <c r="J59" s="168">
        <f>J50</f>
        <v>76475.827451459103</v>
      </c>
      <c r="K59" s="81" t="s">
        <v>183</v>
      </c>
    </row>
    <row r="60" spans="6:12" ht="15.75">
      <c r="J60" s="168">
        <f>J45</f>
        <v>177866.74</v>
      </c>
      <c r="K60" s="181" t="s">
        <v>124</v>
      </c>
      <c r="L60" s="181"/>
    </row>
    <row r="61" spans="6:12">
      <c r="J61" s="168">
        <f>SUM(J56:J60)</f>
        <v>744209.90173471544</v>
      </c>
      <c r="K61" s="81"/>
    </row>
  </sheetData>
  <mergeCells count="24">
    <mergeCell ref="A1:D1"/>
    <mergeCell ref="F1:J1"/>
    <mergeCell ref="A2:A3"/>
    <mergeCell ref="B2:B3"/>
    <mergeCell ref="C2:C3"/>
    <mergeCell ref="D2:D3"/>
    <mergeCell ref="F2:F3"/>
    <mergeCell ref="G2:G3"/>
    <mergeCell ref="H2:H3"/>
    <mergeCell ref="J2:J3"/>
    <mergeCell ref="K2:K3"/>
    <mergeCell ref="H47:I47"/>
    <mergeCell ref="K60:L60"/>
    <mergeCell ref="B29:B33"/>
    <mergeCell ref="I2:I3"/>
    <mergeCell ref="H51:I51"/>
    <mergeCell ref="H42:I42"/>
    <mergeCell ref="H43:I43"/>
    <mergeCell ref="H48:I48"/>
    <mergeCell ref="H49:I49"/>
    <mergeCell ref="H50:I50"/>
    <mergeCell ref="H44:I44"/>
    <mergeCell ref="H45:I45"/>
    <mergeCell ref="H46:I46"/>
  </mergeCells>
  <printOptions horizontalCentered="1"/>
  <pageMargins left="0" right="0" top="0" bottom="0" header="0" footer="0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I6" sqref="I6"/>
    </sheetView>
  </sheetViews>
  <sheetFormatPr defaultRowHeight="15"/>
  <cols>
    <col min="2" max="2" width="23.5703125" customWidth="1"/>
    <col min="3" max="3" width="24.7109375" customWidth="1"/>
    <col min="4" max="4" width="20.140625" customWidth="1"/>
    <col min="5" max="5" width="15.28515625" customWidth="1"/>
    <col min="6" max="6" width="15.85546875" customWidth="1"/>
    <col min="7" max="7" width="16.140625" customWidth="1"/>
    <col min="8" max="8" width="16" customWidth="1"/>
    <col min="9" max="9" width="13.42578125" customWidth="1"/>
    <col min="10" max="12" width="13.28515625" customWidth="1"/>
  </cols>
  <sheetData>
    <row r="2" spans="1:12">
      <c r="A2" s="187" t="s">
        <v>27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35">
      <c r="A3" s="2" t="s">
        <v>28</v>
      </c>
      <c r="B3" s="2" t="s">
        <v>29</v>
      </c>
      <c r="C3" s="2" t="s">
        <v>30</v>
      </c>
      <c r="D3" s="2" t="s">
        <v>6</v>
      </c>
      <c r="E3" s="18" t="s">
        <v>31</v>
      </c>
      <c r="F3" s="18" t="s">
        <v>32</v>
      </c>
      <c r="G3" s="18" t="s">
        <v>33</v>
      </c>
      <c r="H3" s="18" t="s">
        <v>34</v>
      </c>
      <c r="I3" s="19" t="s">
        <v>35</v>
      </c>
      <c r="J3" s="19" t="s">
        <v>36</v>
      </c>
      <c r="K3" s="19" t="s">
        <v>37</v>
      </c>
      <c r="L3" s="20" t="s">
        <v>38</v>
      </c>
    </row>
    <row r="4" spans="1:12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</row>
    <row r="5" spans="1:12">
      <c r="A5" s="6" t="s">
        <v>39</v>
      </c>
      <c r="B5" s="6" t="s">
        <v>40</v>
      </c>
      <c r="C5" s="6" t="s">
        <v>41</v>
      </c>
      <c r="D5" s="6" t="s">
        <v>42</v>
      </c>
      <c r="E5" s="6"/>
      <c r="F5" s="6"/>
      <c r="G5" s="6"/>
      <c r="H5" s="6" t="s">
        <v>43</v>
      </c>
      <c r="I5" s="6"/>
      <c r="J5" s="6"/>
      <c r="K5" s="6"/>
      <c r="L5" s="6"/>
    </row>
    <row r="6" spans="1:12">
      <c r="A6" s="6" t="s">
        <v>44</v>
      </c>
      <c r="B6" s="6" t="s">
        <v>45</v>
      </c>
      <c r="C6" s="6" t="s">
        <v>41</v>
      </c>
      <c r="D6" s="6" t="s">
        <v>42</v>
      </c>
      <c r="E6" s="6"/>
      <c r="F6" s="6"/>
      <c r="G6" s="6"/>
      <c r="H6" s="6" t="s">
        <v>46</v>
      </c>
      <c r="I6" s="6"/>
      <c r="J6" s="6"/>
      <c r="K6" s="6"/>
      <c r="L6" s="6"/>
    </row>
    <row r="7" spans="1:12" ht="30">
      <c r="A7" s="9" t="s">
        <v>47</v>
      </c>
      <c r="B7" s="9" t="s">
        <v>48</v>
      </c>
      <c r="C7" s="9" t="s">
        <v>41</v>
      </c>
      <c r="D7" s="9" t="s">
        <v>42</v>
      </c>
      <c r="E7" s="9"/>
      <c r="F7" s="9"/>
      <c r="G7" s="9"/>
      <c r="H7" s="9" t="s">
        <v>49</v>
      </c>
      <c r="I7" s="9"/>
      <c r="J7" s="9"/>
      <c r="K7" s="9"/>
      <c r="L7" s="9"/>
    </row>
    <row r="8" spans="1:12" ht="30">
      <c r="A8" s="9" t="s">
        <v>50</v>
      </c>
      <c r="B8" s="9" t="s">
        <v>51</v>
      </c>
      <c r="C8" s="9" t="s">
        <v>41</v>
      </c>
      <c r="D8" s="9" t="s">
        <v>42</v>
      </c>
      <c r="E8" s="9"/>
      <c r="F8" s="9"/>
      <c r="G8" s="9"/>
      <c r="H8" s="9" t="s">
        <v>52</v>
      </c>
      <c r="I8" s="9"/>
      <c r="J8" s="9"/>
      <c r="K8" s="9"/>
      <c r="L8" s="9"/>
    </row>
    <row r="9" spans="1:12">
      <c r="A9" s="9" t="s">
        <v>53</v>
      </c>
      <c r="B9" s="9" t="s">
        <v>54</v>
      </c>
      <c r="C9" s="9" t="s">
        <v>41</v>
      </c>
      <c r="D9" s="9" t="s">
        <v>42</v>
      </c>
      <c r="E9" s="9"/>
      <c r="F9" s="9"/>
      <c r="G9" s="9"/>
      <c r="H9" s="9" t="s">
        <v>55</v>
      </c>
      <c r="I9" s="9"/>
      <c r="J9" s="9"/>
      <c r="K9" s="9"/>
      <c r="L9" s="9"/>
    </row>
    <row r="10" spans="1:12">
      <c r="A10" s="9" t="s">
        <v>56</v>
      </c>
      <c r="B10" s="9" t="s">
        <v>57</v>
      </c>
      <c r="C10" s="9" t="s">
        <v>58</v>
      </c>
      <c r="D10" s="9" t="s">
        <v>42</v>
      </c>
      <c r="E10" s="9"/>
      <c r="F10" s="9"/>
      <c r="G10" s="9"/>
      <c r="H10" s="9" t="s">
        <v>59</v>
      </c>
      <c r="I10" s="9"/>
      <c r="J10" s="9"/>
      <c r="K10" s="9"/>
      <c r="L10" s="9"/>
    </row>
    <row r="12" spans="1:12" ht="30">
      <c r="B12" s="12" t="s">
        <v>60</v>
      </c>
    </row>
    <row r="16" spans="1:12" ht="15.75">
      <c r="A16" s="13" t="s">
        <v>61</v>
      </c>
      <c r="B16" s="13"/>
      <c r="C16" s="13"/>
    </row>
    <row r="17" spans="1:3" ht="15.75">
      <c r="A17" s="13" t="s">
        <v>62</v>
      </c>
      <c r="B17" s="13"/>
      <c r="C17" s="14"/>
    </row>
    <row r="18" spans="1:3" ht="15.75">
      <c r="A18" s="13" t="s">
        <v>63</v>
      </c>
      <c r="B18" s="13"/>
      <c r="C18" s="15"/>
    </row>
    <row r="19" spans="1:3" ht="15.75">
      <c r="A19" s="13" t="s">
        <v>64</v>
      </c>
      <c r="B19" s="13"/>
      <c r="C19" s="16"/>
    </row>
    <row r="20" spans="1:3" ht="15.75">
      <c r="A20" s="13" t="s">
        <v>65</v>
      </c>
      <c r="B20" s="13"/>
      <c r="C20" s="17"/>
    </row>
  </sheetData>
  <mergeCells count="1">
    <mergeCell ref="A2:L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9"/>
  <sheetViews>
    <sheetView tabSelected="1" topLeftCell="A14" zoomScale="80" zoomScaleNormal="80" workbookViewId="0">
      <selection activeCell="B14" sqref="B14:E14"/>
    </sheetView>
  </sheetViews>
  <sheetFormatPr defaultRowHeight="15"/>
  <cols>
    <col min="1" max="1" width="5.7109375" style="89" customWidth="1"/>
    <col min="2" max="2" width="51.42578125" style="139" customWidth="1"/>
    <col min="3" max="3" width="25.28515625" style="139" customWidth="1"/>
    <col min="4" max="4" width="10.85546875" style="140" customWidth="1"/>
    <col min="5" max="5" width="11.42578125" style="140" customWidth="1"/>
    <col min="6" max="6" width="22" style="141" customWidth="1"/>
    <col min="7" max="7" width="1.85546875" customWidth="1"/>
    <col min="8" max="8" width="12.7109375" bestFit="1" customWidth="1"/>
  </cols>
  <sheetData>
    <row r="1" spans="1:7" s="13" customFormat="1" ht="20.25">
      <c r="A1" s="82" t="s">
        <v>178</v>
      </c>
      <c r="B1" s="83"/>
      <c r="C1" s="83"/>
      <c r="D1" s="84"/>
      <c r="E1" s="84"/>
      <c r="F1" s="85"/>
      <c r="G1" s="86"/>
    </row>
    <row r="2" spans="1:7" s="13" customFormat="1" ht="20.25">
      <c r="A2" s="82"/>
      <c r="B2" s="83"/>
      <c r="C2" s="83"/>
      <c r="D2" s="84"/>
      <c r="E2" s="84"/>
      <c r="F2" s="85"/>
      <c r="G2" s="86"/>
    </row>
    <row r="3" spans="1:7" s="88" customFormat="1" ht="22.5">
      <c r="A3" s="195" t="s">
        <v>179</v>
      </c>
      <c r="B3" s="195"/>
      <c r="C3" s="195"/>
      <c r="D3" s="195"/>
      <c r="E3" s="195"/>
      <c r="F3" s="195"/>
      <c r="G3" s="87"/>
    </row>
    <row r="4" spans="1:7" s="88" customFormat="1" ht="23.25">
      <c r="A4" s="196" t="s">
        <v>180</v>
      </c>
      <c r="B4" s="197"/>
      <c r="C4" s="197"/>
      <c r="D4" s="197"/>
      <c r="E4" s="197"/>
      <c r="F4" s="197"/>
      <c r="G4" s="87"/>
    </row>
    <row r="5" spans="1:7" ht="24.75" customHeight="1">
      <c r="A5" s="207" t="s">
        <v>141</v>
      </c>
      <c r="B5" s="207"/>
      <c r="C5" s="207"/>
      <c r="D5" s="207"/>
      <c r="E5" s="207"/>
      <c r="F5" s="207"/>
      <c r="G5" s="90"/>
    </row>
    <row r="6" spans="1:7" s="94" customFormat="1" ht="15.75">
      <c r="A6" s="91"/>
      <c r="B6" s="92"/>
      <c r="C6" s="93"/>
      <c r="F6" s="91"/>
      <c r="G6" s="95"/>
    </row>
    <row r="7" spans="1:7" s="13" customFormat="1" ht="15.75">
      <c r="A7" s="96">
        <v>1</v>
      </c>
      <c r="B7" s="194" t="s">
        <v>142</v>
      </c>
      <c r="C7" s="194"/>
      <c r="D7" s="194"/>
      <c r="E7" s="194"/>
      <c r="F7" s="115">
        <v>0</v>
      </c>
      <c r="G7" s="86"/>
    </row>
    <row r="8" spans="1:7" s="13" customFormat="1" ht="15.75">
      <c r="A8" s="96">
        <v>2</v>
      </c>
      <c r="B8" s="194" t="s">
        <v>143</v>
      </c>
      <c r="C8" s="194"/>
      <c r="D8" s="194"/>
      <c r="E8" s="194"/>
      <c r="F8" s="115">
        <v>0</v>
      </c>
      <c r="G8" s="86"/>
    </row>
    <row r="9" spans="1:7" s="13" customFormat="1" ht="15.75">
      <c r="A9" s="96">
        <v>3</v>
      </c>
      <c r="B9" s="194" t="s">
        <v>164</v>
      </c>
      <c r="C9" s="194"/>
      <c r="D9" s="194"/>
      <c r="E9" s="194"/>
      <c r="F9" s="115">
        <v>0</v>
      </c>
      <c r="G9" s="86"/>
    </row>
    <row r="10" spans="1:7" s="13" customFormat="1" ht="15.75">
      <c r="A10" s="97">
        <v>4</v>
      </c>
      <c r="B10" s="194" t="s">
        <v>189</v>
      </c>
      <c r="C10" s="194"/>
      <c r="D10" s="194"/>
      <c r="E10" s="194"/>
      <c r="F10" s="115">
        <v>670726.30000000005</v>
      </c>
      <c r="G10" s="86"/>
    </row>
    <row r="11" spans="1:7" s="13" customFormat="1" ht="15.75" hidden="1">
      <c r="A11" s="98"/>
      <c r="B11" s="198" t="s">
        <v>144</v>
      </c>
      <c r="C11" s="198"/>
      <c r="D11" s="198"/>
      <c r="E11" s="198"/>
      <c r="F11" s="174"/>
      <c r="G11" s="86"/>
    </row>
    <row r="12" spans="1:7" s="13" customFormat="1" ht="15.75" hidden="1">
      <c r="A12" s="98"/>
      <c r="B12" s="198" t="s">
        <v>145</v>
      </c>
      <c r="C12" s="198"/>
      <c r="D12" s="198"/>
      <c r="E12" s="198"/>
      <c r="F12" s="114"/>
      <c r="G12" s="86"/>
    </row>
    <row r="13" spans="1:7" s="13" customFormat="1" ht="15.75" hidden="1">
      <c r="A13" s="98"/>
      <c r="B13" s="198" t="s">
        <v>146</v>
      </c>
      <c r="C13" s="198"/>
      <c r="D13" s="198"/>
      <c r="E13" s="198"/>
      <c r="F13" s="114"/>
      <c r="G13" s="86"/>
    </row>
    <row r="14" spans="1:7" s="13" customFormat="1" ht="15.75">
      <c r="A14" s="97">
        <v>5</v>
      </c>
      <c r="B14" s="194" t="s">
        <v>147</v>
      </c>
      <c r="C14" s="194"/>
      <c r="D14" s="194"/>
      <c r="E14" s="194"/>
      <c r="F14" s="115">
        <f>SUM(F15:F19)</f>
        <v>518642</v>
      </c>
      <c r="G14" s="86"/>
    </row>
    <row r="15" spans="1:7" s="13" customFormat="1" ht="15.75">
      <c r="A15" s="98"/>
      <c r="B15" s="198" t="s">
        <v>148</v>
      </c>
      <c r="C15" s="198"/>
      <c r="D15" s="198"/>
      <c r="E15" s="198"/>
      <c r="F15" s="114">
        <v>518642</v>
      </c>
      <c r="G15" s="86"/>
    </row>
    <row r="16" spans="1:7" s="13" customFormat="1" ht="15.75">
      <c r="A16" s="98"/>
      <c r="B16" s="198" t="s">
        <v>149</v>
      </c>
      <c r="C16" s="198"/>
      <c r="D16" s="198"/>
      <c r="E16" s="198"/>
      <c r="F16" s="176">
        <v>0</v>
      </c>
      <c r="G16" s="86"/>
    </row>
    <row r="17" spans="1:8" s="13" customFormat="1" ht="15.75">
      <c r="A17" s="98"/>
      <c r="B17" s="198" t="s">
        <v>150</v>
      </c>
      <c r="C17" s="198"/>
      <c r="D17" s="198"/>
      <c r="E17" s="198"/>
      <c r="F17" s="176"/>
      <c r="G17" s="86"/>
    </row>
    <row r="18" spans="1:8" s="13" customFormat="1" ht="17.25" customHeight="1">
      <c r="A18" s="98"/>
      <c r="B18" s="198" t="s">
        <v>151</v>
      </c>
      <c r="C18" s="198"/>
      <c r="D18" s="198"/>
      <c r="E18" s="198"/>
      <c r="F18" s="176"/>
      <c r="G18" s="86"/>
    </row>
    <row r="19" spans="1:8" s="13" customFormat="1" ht="17.25" customHeight="1">
      <c r="A19" s="99"/>
      <c r="B19" s="198" t="s">
        <v>152</v>
      </c>
      <c r="C19" s="198"/>
      <c r="D19" s="198"/>
      <c r="E19" s="198"/>
      <c r="F19" s="176">
        <v>0</v>
      </c>
      <c r="G19" s="86"/>
    </row>
    <row r="20" spans="1:8" s="13" customFormat="1" ht="17.25" customHeight="1">
      <c r="A20" s="96">
        <v>6</v>
      </c>
      <c r="B20" s="194" t="s">
        <v>153</v>
      </c>
      <c r="C20" s="194"/>
      <c r="D20" s="194"/>
      <c r="E20" s="194"/>
      <c r="F20" s="115">
        <f>F14</f>
        <v>518642</v>
      </c>
      <c r="G20" s="86"/>
    </row>
    <row r="21" spans="1:8" s="13" customFormat="1" ht="17.25" customHeight="1">
      <c r="A21" s="96">
        <v>7</v>
      </c>
      <c r="B21" s="194" t="s">
        <v>154</v>
      </c>
      <c r="C21" s="194"/>
      <c r="D21" s="194"/>
      <c r="E21" s="194"/>
      <c r="F21" s="177"/>
      <c r="G21" s="86"/>
    </row>
    <row r="22" spans="1:8" s="13" customFormat="1" ht="17.25" customHeight="1">
      <c r="A22" s="96">
        <v>8</v>
      </c>
      <c r="B22" s="194" t="s">
        <v>155</v>
      </c>
      <c r="C22" s="194"/>
      <c r="D22" s="194"/>
      <c r="E22" s="194"/>
      <c r="F22" s="177">
        <v>0</v>
      </c>
      <c r="G22" s="86"/>
      <c r="H22" s="167">
        <f>F14-F37</f>
        <v>-225567.8974514592</v>
      </c>
    </row>
    <row r="23" spans="1:8" s="13" customFormat="1" ht="17.25" customHeight="1">
      <c r="A23" s="96">
        <v>9</v>
      </c>
      <c r="B23" s="194" t="s">
        <v>156</v>
      </c>
      <c r="C23" s="194"/>
      <c r="D23" s="194"/>
      <c r="E23" s="194"/>
      <c r="F23" s="115">
        <v>152084</v>
      </c>
      <c r="G23" s="86"/>
      <c r="H23" s="167">
        <f>F10-F15</f>
        <v>152084.30000000005</v>
      </c>
    </row>
    <row r="24" spans="1:8" s="13" customFormat="1" ht="15.75" hidden="1">
      <c r="A24" s="100"/>
      <c r="B24" s="101"/>
      <c r="C24" s="102"/>
      <c r="D24" s="103"/>
      <c r="E24" s="103"/>
      <c r="F24" s="100"/>
      <c r="G24" s="104"/>
    </row>
    <row r="25" spans="1:8" s="13" customFormat="1" ht="15.75">
      <c r="A25" s="100"/>
      <c r="B25" s="101"/>
      <c r="C25" s="102"/>
      <c r="D25" s="103"/>
      <c r="E25" s="103"/>
      <c r="F25" s="100"/>
      <c r="G25" s="104"/>
    </row>
    <row r="26" spans="1:8" s="13" customFormat="1" ht="20.25" customHeight="1">
      <c r="A26" s="100"/>
      <c r="B26" s="105" t="s">
        <v>157</v>
      </c>
      <c r="C26" s="102"/>
      <c r="D26" s="106"/>
      <c r="E26" s="107"/>
      <c r="F26" s="108"/>
      <c r="G26" s="104"/>
    </row>
    <row r="27" spans="1:8" s="13" customFormat="1" ht="20.25" customHeight="1">
      <c r="A27" s="100"/>
      <c r="B27" s="105"/>
      <c r="C27" s="102"/>
      <c r="D27" s="106"/>
      <c r="E27" s="107"/>
      <c r="F27" s="108"/>
      <c r="G27" s="104"/>
    </row>
    <row r="28" spans="1:8" s="112" customFormat="1" ht="83.25" customHeight="1">
      <c r="A28" s="109" t="s">
        <v>158</v>
      </c>
      <c r="B28" s="199" t="s">
        <v>159</v>
      </c>
      <c r="C28" s="200"/>
      <c r="D28" s="200"/>
      <c r="E28" s="201"/>
      <c r="F28" s="110" t="s">
        <v>186</v>
      </c>
      <c r="G28" s="111"/>
    </row>
    <row r="29" spans="1:8" s="13" customFormat="1" ht="33" customHeight="1">
      <c r="A29" s="113">
        <v>1</v>
      </c>
      <c r="B29" s="198" t="s">
        <v>15</v>
      </c>
      <c r="C29" s="198"/>
      <c r="D29" s="198"/>
      <c r="E29" s="198"/>
      <c r="F29" s="114">
        <f>Лист1!J42</f>
        <v>34735.269999999997</v>
      </c>
      <c r="G29" s="104"/>
    </row>
    <row r="30" spans="1:8" s="13" customFormat="1" ht="46.5" customHeight="1">
      <c r="A30" s="113">
        <v>2</v>
      </c>
      <c r="B30" s="198" t="s">
        <v>17</v>
      </c>
      <c r="C30" s="198"/>
      <c r="D30" s="198"/>
      <c r="E30" s="198"/>
      <c r="F30" s="114">
        <f>Лист1!J43</f>
        <v>117728.19</v>
      </c>
      <c r="G30" s="104"/>
    </row>
    <row r="31" spans="1:8" s="13" customFormat="1" ht="21" customHeight="1">
      <c r="A31" s="113">
        <v>3</v>
      </c>
      <c r="B31" s="198" t="s">
        <v>23</v>
      </c>
      <c r="C31" s="198"/>
      <c r="D31" s="198"/>
      <c r="E31" s="198"/>
      <c r="F31" s="114">
        <f>Лист1!J45</f>
        <v>177866.74</v>
      </c>
      <c r="G31" s="104"/>
    </row>
    <row r="32" spans="1:8" s="13" customFormat="1" ht="38.25" customHeight="1">
      <c r="A32" s="113">
        <v>4</v>
      </c>
      <c r="B32" s="198" t="s">
        <v>160</v>
      </c>
      <c r="C32" s="198"/>
      <c r="D32" s="198"/>
      <c r="E32" s="198"/>
      <c r="F32" s="114">
        <f>Лист1!J46</f>
        <v>2436.02</v>
      </c>
      <c r="G32" s="104"/>
    </row>
    <row r="33" spans="1:8" s="13" customFormat="1" ht="21" customHeight="1">
      <c r="A33" s="113">
        <v>5</v>
      </c>
      <c r="B33" s="198" t="s">
        <v>9</v>
      </c>
      <c r="C33" s="198"/>
      <c r="D33" s="198"/>
      <c r="E33" s="198"/>
      <c r="F33" s="114">
        <f>Лист1!J47</f>
        <v>50041.78</v>
      </c>
      <c r="G33" s="104"/>
    </row>
    <row r="34" spans="1:8" s="13" customFormat="1" ht="21" customHeight="1">
      <c r="A34" s="113">
        <v>6</v>
      </c>
      <c r="B34" s="198" t="s">
        <v>26</v>
      </c>
      <c r="C34" s="198"/>
      <c r="D34" s="198"/>
      <c r="E34" s="198"/>
      <c r="F34" s="114">
        <f>Лист1!J49</f>
        <v>21404.76</v>
      </c>
      <c r="G34" s="104"/>
    </row>
    <row r="35" spans="1:8" s="13" customFormat="1" ht="33" customHeight="1">
      <c r="A35" s="113">
        <v>7</v>
      </c>
      <c r="B35" s="198" t="s">
        <v>13</v>
      </c>
      <c r="C35" s="198"/>
      <c r="D35" s="198"/>
      <c r="E35" s="198"/>
      <c r="F35" s="114">
        <f>Лист1!J50</f>
        <v>76475.827451459103</v>
      </c>
      <c r="G35" s="104"/>
    </row>
    <row r="36" spans="1:8" s="13" customFormat="1" ht="33" customHeight="1">
      <c r="A36" s="113">
        <v>8</v>
      </c>
      <c r="B36" s="198" t="s">
        <v>11</v>
      </c>
      <c r="C36" s="198"/>
      <c r="D36" s="198"/>
      <c r="E36" s="198"/>
      <c r="F36" s="114">
        <f>Лист1!J51</f>
        <v>263521.31</v>
      </c>
      <c r="G36" s="104"/>
    </row>
    <row r="37" spans="1:8" s="13" customFormat="1" ht="21" customHeight="1">
      <c r="A37" s="113"/>
      <c r="B37" s="194" t="s">
        <v>187</v>
      </c>
      <c r="C37" s="194"/>
      <c r="D37" s="194"/>
      <c r="E37" s="194"/>
      <c r="F37" s="115">
        <f>SUM(F29:F36)</f>
        <v>744209.8974514592</v>
      </c>
      <c r="G37" s="104"/>
      <c r="H37" s="167"/>
    </row>
    <row r="38" spans="1:8" s="13" customFormat="1" ht="21" customHeight="1">
      <c r="A38" s="113"/>
      <c r="B38" s="194" t="s">
        <v>188</v>
      </c>
      <c r="C38" s="194"/>
      <c r="D38" s="194"/>
      <c r="E38" s="194"/>
      <c r="F38" s="115">
        <f>F37*0.18</f>
        <v>133957.78154126264</v>
      </c>
      <c r="G38" s="104"/>
      <c r="H38" s="167"/>
    </row>
    <row r="39" spans="1:8" s="13" customFormat="1" ht="21" customHeight="1">
      <c r="A39" s="113"/>
      <c r="B39" s="194" t="s">
        <v>161</v>
      </c>
      <c r="C39" s="194"/>
      <c r="D39" s="194"/>
      <c r="E39" s="194"/>
      <c r="F39" s="115">
        <f>F37+F38</f>
        <v>878167.67899272183</v>
      </c>
      <c r="G39" s="104"/>
      <c r="H39" s="167">
        <f>F39-F14</f>
        <v>359525.67899272183</v>
      </c>
    </row>
    <row r="40" spans="1:8" s="13" customFormat="1" ht="15.75">
      <c r="A40" s="100"/>
      <c r="B40" s="106"/>
      <c r="C40" s="107"/>
      <c r="D40" s="108"/>
      <c r="E40" s="107"/>
      <c r="F40" s="108"/>
      <c r="G40" s="104"/>
    </row>
    <row r="41" spans="1:8" s="13" customFormat="1" ht="18.75">
      <c r="A41" s="100"/>
      <c r="B41" s="116" t="s">
        <v>162</v>
      </c>
      <c r="C41" s="107"/>
      <c r="D41" s="108"/>
      <c r="E41" s="107"/>
      <c r="F41" s="108"/>
      <c r="G41" s="104"/>
    </row>
    <row r="42" spans="1:8" s="13" customFormat="1" ht="15.75">
      <c r="A42" s="100"/>
      <c r="B42" s="106"/>
      <c r="C42" s="107"/>
      <c r="D42" s="108"/>
      <c r="E42" s="107"/>
      <c r="F42" s="108"/>
      <c r="G42" s="104"/>
    </row>
    <row r="43" spans="1:8" s="13" customFormat="1" ht="20.25" customHeight="1">
      <c r="A43" s="113">
        <v>1</v>
      </c>
      <c r="B43" s="198" t="s">
        <v>163</v>
      </c>
      <c r="C43" s="198"/>
      <c r="D43" s="198"/>
      <c r="E43" s="198"/>
      <c r="F43" s="114">
        <v>0</v>
      </c>
      <c r="G43" s="104"/>
    </row>
    <row r="44" spans="1:8" s="13" customFormat="1" ht="20.25" customHeight="1">
      <c r="A44" s="113">
        <v>2</v>
      </c>
      <c r="B44" s="198" t="s">
        <v>164</v>
      </c>
      <c r="C44" s="198"/>
      <c r="D44" s="198"/>
      <c r="E44" s="198"/>
      <c r="F44" s="114">
        <v>0</v>
      </c>
      <c r="G44" s="104"/>
    </row>
    <row r="45" spans="1:8" s="13" customFormat="1" ht="20.25" customHeight="1">
      <c r="A45" s="113">
        <v>3</v>
      </c>
      <c r="B45" s="198" t="s">
        <v>154</v>
      </c>
      <c r="C45" s="198"/>
      <c r="D45" s="198"/>
      <c r="E45" s="198"/>
      <c r="F45" s="114">
        <v>2253</v>
      </c>
      <c r="G45" s="104"/>
    </row>
    <row r="46" spans="1:8" s="13" customFormat="1" ht="20.25" customHeight="1">
      <c r="A46" s="113">
        <v>4</v>
      </c>
      <c r="B46" s="198" t="s">
        <v>156</v>
      </c>
      <c r="C46" s="198"/>
      <c r="D46" s="198"/>
      <c r="E46" s="198"/>
      <c r="F46" s="114">
        <v>433660</v>
      </c>
      <c r="G46" s="104"/>
    </row>
    <row r="47" spans="1:8" s="13" customFormat="1" ht="20.25" customHeight="1">
      <c r="A47" s="113">
        <v>5</v>
      </c>
      <c r="B47" s="198" t="s">
        <v>165</v>
      </c>
      <c r="C47" s="198"/>
      <c r="D47" s="198"/>
      <c r="E47" s="198"/>
      <c r="F47" s="114">
        <v>0</v>
      </c>
      <c r="G47" s="104"/>
    </row>
    <row r="48" spans="1:8" s="13" customFormat="1" ht="21.75" customHeight="1">
      <c r="A48" s="113">
        <v>6</v>
      </c>
      <c r="B48" s="198" t="s">
        <v>166</v>
      </c>
      <c r="C48" s="198"/>
      <c r="D48" s="198"/>
      <c r="E48" s="198"/>
      <c r="F48" s="114">
        <v>0</v>
      </c>
      <c r="G48" s="104"/>
    </row>
    <row r="49" spans="1:7" s="13" customFormat="1" ht="20.25" customHeight="1">
      <c r="A49" s="113">
        <v>7</v>
      </c>
      <c r="B49" s="198" t="s">
        <v>167</v>
      </c>
      <c r="C49" s="198"/>
      <c r="D49" s="198"/>
      <c r="E49" s="198"/>
      <c r="F49" s="114">
        <v>0</v>
      </c>
      <c r="G49" s="104"/>
    </row>
    <row r="50" spans="1:7" s="13" customFormat="1" ht="20.25" customHeight="1">
      <c r="A50" s="113">
        <v>8</v>
      </c>
      <c r="B50" s="198" t="s">
        <v>168</v>
      </c>
      <c r="C50" s="198"/>
      <c r="D50" s="198"/>
      <c r="E50" s="198"/>
      <c r="F50" s="114">
        <v>0</v>
      </c>
      <c r="G50" s="104"/>
    </row>
    <row r="51" spans="1:7" s="13" customFormat="1" ht="15.75">
      <c r="A51" s="100"/>
      <c r="B51" s="101"/>
      <c r="C51" s="102"/>
      <c r="D51" s="106"/>
      <c r="E51" s="107"/>
      <c r="F51" s="108"/>
      <c r="G51" s="104"/>
    </row>
    <row r="52" spans="1:7" s="13" customFormat="1" ht="15.75">
      <c r="A52" s="100"/>
      <c r="B52" s="101"/>
      <c r="C52" s="102"/>
      <c r="D52" s="106"/>
      <c r="E52" s="107"/>
      <c r="F52" s="108"/>
      <c r="G52" s="104"/>
    </row>
    <row r="53" spans="1:7" s="13" customFormat="1" ht="22.5" customHeight="1">
      <c r="A53" s="117"/>
      <c r="B53" s="118"/>
      <c r="C53" s="119"/>
      <c r="D53" s="120"/>
      <c r="E53" s="121"/>
      <c r="F53" s="122"/>
      <c r="G53" s="104"/>
    </row>
    <row r="54" spans="1:7" s="13" customFormat="1" ht="20.25" hidden="1">
      <c r="A54" s="82" t="s">
        <v>140</v>
      </c>
      <c r="B54" s="83"/>
      <c r="C54" s="83"/>
      <c r="D54" s="84"/>
      <c r="E54" s="84"/>
      <c r="F54" s="85"/>
      <c r="G54" s="86"/>
    </row>
    <row r="55" spans="1:7" s="13" customFormat="1" ht="58.5" hidden="1" customHeight="1">
      <c r="A55" s="100"/>
      <c r="B55" s="101"/>
      <c r="C55" s="102"/>
      <c r="D55" s="106"/>
      <c r="E55" s="107"/>
      <c r="F55" s="175" t="str">
        <f>A4</f>
        <v>пр-кт. им газеты Красноярский Рабочий, 133 "А"</v>
      </c>
      <c r="G55" s="104"/>
    </row>
    <row r="56" spans="1:7" s="13" customFormat="1" ht="47.25" hidden="1" customHeight="1">
      <c r="A56" s="100"/>
      <c r="B56" s="202" t="s">
        <v>176</v>
      </c>
      <c r="C56" s="202"/>
      <c r="D56" s="202"/>
      <c r="E56" s="202"/>
      <c r="F56" s="202"/>
      <c r="G56" s="123"/>
    </row>
    <row r="57" spans="1:7" s="127" customFormat="1" ht="53.25" hidden="1" customHeight="1">
      <c r="A57" s="124"/>
      <c r="B57" s="125" t="s">
        <v>4</v>
      </c>
      <c r="C57" s="125" t="s">
        <v>5</v>
      </c>
      <c r="D57" s="203" t="s">
        <v>6</v>
      </c>
      <c r="E57" s="125" t="s">
        <v>169</v>
      </c>
      <c r="F57" s="205" t="s">
        <v>170</v>
      </c>
      <c r="G57" s="126"/>
    </row>
    <row r="58" spans="1:7" s="127" customFormat="1" ht="18.75" hidden="1" customHeight="1">
      <c r="A58" s="124"/>
      <c r="B58" s="128">
        <v>1</v>
      </c>
      <c r="C58" s="128">
        <v>2</v>
      </c>
      <c r="D58" s="204"/>
      <c r="E58" s="128">
        <v>4</v>
      </c>
      <c r="F58" s="206"/>
      <c r="G58" s="129"/>
    </row>
    <row r="59" spans="1:7" s="135" customFormat="1" ht="21" hidden="1" customHeight="1">
      <c r="A59" s="130"/>
      <c r="B59" s="131" t="s">
        <v>97</v>
      </c>
      <c r="C59" s="132" t="s">
        <v>177</v>
      </c>
      <c r="D59" s="132" t="s">
        <v>78</v>
      </c>
      <c r="E59" s="132">
        <v>1</v>
      </c>
      <c r="F59" s="133">
        <v>525</v>
      </c>
      <c r="G59" s="134"/>
    </row>
    <row r="60" spans="1:7" s="135" customFormat="1" ht="21" hidden="1" customHeight="1">
      <c r="A60" s="130"/>
      <c r="B60" s="131" t="s">
        <v>101</v>
      </c>
      <c r="C60" s="132" t="s">
        <v>177</v>
      </c>
      <c r="D60" s="132" t="s">
        <v>78</v>
      </c>
      <c r="E60" s="132">
        <v>2</v>
      </c>
      <c r="F60" s="133">
        <v>866</v>
      </c>
      <c r="G60" s="134"/>
    </row>
    <row r="61" spans="1:7" s="135" customFormat="1" ht="21" hidden="1" customHeight="1">
      <c r="A61" s="130"/>
      <c r="B61" s="26" t="s">
        <v>67</v>
      </c>
      <c r="C61" s="132" t="s">
        <v>177</v>
      </c>
      <c r="D61" s="48" t="s">
        <v>78</v>
      </c>
      <c r="E61" s="48">
        <v>4</v>
      </c>
      <c r="F61" s="133">
        <v>916</v>
      </c>
      <c r="G61" s="134"/>
    </row>
    <row r="62" spans="1:7" s="135" customFormat="1" ht="21" hidden="1" customHeight="1">
      <c r="A62" s="130"/>
      <c r="B62" s="26" t="s">
        <v>172</v>
      </c>
      <c r="C62" s="132" t="s">
        <v>177</v>
      </c>
      <c r="D62" s="48" t="s">
        <v>78</v>
      </c>
      <c r="E62" s="48">
        <v>2</v>
      </c>
      <c r="F62" s="133">
        <v>784</v>
      </c>
      <c r="G62" s="134"/>
    </row>
    <row r="63" spans="1:7" s="135" customFormat="1" ht="21" hidden="1" customHeight="1">
      <c r="A63" s="130"/>
      <c r="B63" s="26" t="s">
        <v>69</v>
      </c>
      <c r="C63" s="132" t="s">
        <v>177</v>
      </c>
      <c r="D63" s="48" t="s">
        <v>78</v>
      </c>
      <c r="E63" s="48">
        <v>1</v>
      </c>
      <c r="F63" s="133">
        <v>302</v>
      </c>
      <c r="G63" s="134"/>
    </row>
    <row r="64" spans="1:7" s="135" customFormat="1" ht="42.75" hidden="1" customHeight="1">
      <c r="A64" s="130"/>
      <c r="B64" s="26" t="s">
        <v>90</v>
      </c>
      <c r="C64" s="132" t="s">
        <v>177</v>
      </c>
      <c r="D64" s="48" t="s">
        <v>77</v>
      </c>
      <c r="E64" s="48">
        <v>22</v>
      </c>
      <c r="F64" s="133">
        <v>10342.799999999999</v>
      </c>
      <c r="G64" s="134"/>
    </row>
    <row r="65" spans="1:7" s="136" customFormat="1" ht="33.75" hidden="1" customHeight="1">
      <c r="A65" s="130"/>
      <c r="B65" s="26" t="s">
        <v>171</v>
      </c>
      <c r="C65" s="132" t="s">
        <v>177</v>
      </c>
      <c r="D65" s="48" t="s">
        <v>78</v>
      </c>
      <c r="E65" s="48">
        <v>10</v>
      </c>
      <c r="F65" s="133">
        <v>8170</v>
      </c>
      <c r="G65" s="134"/>
    </row>
    <row r="66" spans="1:7" s="135" customFormat="1" ht="18" hidden="1" customHeight="1">
      <c r="A66" s="130"/>
      <c r="B66" s="26" t="s">
        <v>104</v>
      </c>
      <c r="C66" s="132" t="s">
        <v>177</v>
      </c>
      <c r="D66" s="48" t="s">
        <v>78</v>
      </c>
      <c r="E66" s="48">
        <v>2</v>
      </c>
      <c r="F66" s="133">
        <v>9620</v>
      </c>
      <c r="G66" s="134"/>
    </row>
    <row r="67" spans="1:7" s="135" customFormat="1" ht="27.75" hidden="1" customHeight="1">
      <c r="A67" s="130"/>
      <c r="B67" s="26" t="s">
        <v>105</v>
      </c>
      <c r="C67" s="132" t="s">
        <v>177</v>
      </c>
      <c r="D67" s="48" t="s">
        <v>109</v>
      </c>
      <c r="E67" s="48">
        <v>129</v>
      </c>
      <c r="F67" s="133">
        <v>46569</v>
      </c>
      <c r="G67" s="134"/>
    </row>
    <row r="68" spans="1:7" s="135" customFormat="1" ht="29.25" hidden="1" customHeight="1">
      <c r="A68" s="130"/>
      <c r="B68" s="26" t="s">
        <v>82</v>
      </c>
      <c r="C68" s="132" t="s">
        <v>177</v>
      </c>
      <c r="D68" s="48" t="s">
        <v>78</v>
      </c>
      <c r="E68" s="48">
        <v>12</v>
      </c>
      <c r="F68" s="137">
        <v>16716</v>
      </c>
      <c r="G68" s="134"/>
    </row>
    <row r="69" spans="1:7" s="135" customFormat="1" ht="26.25" hidden="1" customHeight="1">
      <c r="A69" s="130"/>
      <c r="B69" s="26" t="s">
        <v>84</v>
      </c>
      <c r="C69" s="132" t="s">
        <v>177</v>
      </c>
      <c r="D69" s="48" t="s">
        <v>78</v>
      </c>
      <c r="E69" s="48">
        <v>1</v>
      </c>
      <c r="F69" s="137">
        <v>127</v>
      </c>
      <c r="G69" s="134"/>
    </row>
    <row r="70" spans="1:7" s="135" customFormat="1" ht="24.75" hidden="1" customHeight="1">
      <c r="A70" s="130"/>
      <c r="B70" s="26" t="s">
        <v>85</v>
      </c>
      <c r="C70" s="132" t="s">
        <v>177</v>
      </c>
      <c r="D70" s="48" t="s">
        <v>78</v>
      </c>
      <c r="E70" s="48">
        <v>57</v>
      </c>
      <c r="F70" s="137">
        <v>9348</v>
      </c>
      <c r="G70" s="134"/>
    </row>
    <row r="71" spans="1:7" s="135" customFormat="1" ht="27.75" hidden="1" customHeight="1">
      <c r="A71" s="130"/>
      <c r="B71" s="26" t="s">
        <v>86</v>
      </c>
      <c r="C71" s="132" t="s">
        <v>177</v>
      </c>
      <c r="D71" s="48" t="s">
        <v>79</v>
      </c>
      <c r="E71" s="48">
        <v>11.8</v>
      </c>
      <c r="F71" s="137">
        <v>12800</v>
      </c>
      <c r="G71" s="134"/>
    </row>
    <row r="72" spans="1:7" s="135" customFormat="1" ht="27.75" hidden="1" customHeight="1">
      <c r="A72" s="130"/>
      <c r="B72" s="26" t="s">
        <v>173</v>
      </c>
      <c r="C72" s="132" t="s">
        <v>177</v>
      </c>
      <c r="D72" s="47" t="s">
        <v>78</v>
      </c>
      <c r="E72" s="138" t="s">
        <v>174</v>
      </c>
      <c r="F72" s="137">
        <v>14000</v>
      </c>
      <c r="G72" s="134"/>
    </row>
    <row r="73" spans="1:7" s="135" customFormat="1" ht="27.75" hidden="1" customHeight="1">
      <c r="A73" s="130"/>
      <c r="B73" s="26" t="s">
        <v>92</v>
      </c>
      <c r="C73" s="132" t="s">
        <v>177</v>
      </c>
      <c r="D73" s="47" t="s">
        <v>78</v>
      </c>
      <c r="E73" s="47">
        <v>2</v>
      </c>
      <c r="F73" s="137">
        <v>10714</v>
      </c>
      <c r="G73" s="134"/>
    </row>
    <row r="74" spans="1:7" s="135" customFormat="1" ht="27.75" hidden="1" customHeight="1">
      <c r="A74" s="130"/>
      <c r="B74" s="26" t="s">
        <v>95</v>
      </c>
      <c r="C74" s="132" t="s">
        <v>177</v>
      </c>
      <c r="D74" s="47" t="s">
        <v>79</v>
      </c>
      <c r="E74" s="47">
        <v>4</v>
      </c>
      <c r="F74" s="137">
        <v>2088</v>
      </c>
      <c r="G74" s="134"/>
    </row>
    <row r="75" spans="1:7" s="135" customFormat="1" ht="33.75" hidden="1" customHeight="1">
      <c r="A75" s="130"/>
      <c r="B75" s="26" t="s">
        <v>88</v>
      </c>
      <c r="C75" s="47" t="s">
        <v>89</v>
      </c>
      <c r="D75" s="47" t="s">
        <v>79</v>
      </c>
      <c r="E75" s="47">
        <v>30</v>
      </c>
      <c r="F75" s="137">
        <v>13320</v>
      </c>
      <c r="G75" s="134"/>
    </row>
    <row r="76" spans="1:7" s="152" customFormat="1" ht="33.75" hidden="1" customHeight="1">
      <c r="A76" s="147"/>
      <c r="B76" s="148" t="s">
        <v>175</v>
      </c>
      <c r="C76" s="149"/>
      <c r="D76" s="149"/>
      <c r="E76" s="149"/>
      <c r="F76" s="150">
        <f>SUM(F59:F75)</f>
        <v>157207.79999999999</v>
      </c>
      <c r="G76" s="151"/>
    </row>
    <row r="77" spans="1:7" ht="36.75" hidden="1" customHeight="1">
      <c r="A77" s="142"/>
      <c r="B77" s="143"/>
      <c r="C77" s="143"/>
      <c r="D77" s="144"/>
      <c r="E77" s="144"/>
      <c r="F77" s="145"/>
      <c r="G77" s="90"/>
    </row>
    <row r="78" spans="1:7" ht="35.25" hidden="1" customHeight="1"/>
    <row r="79" spans="1:7" ht="43.5" hidden="1" customHeight="1">
      <c r="F79" s="146">
        <f>SUM(F59:F78)</f>
        <v>314415.59999999998</v>
      </c>
    </row>
  </sheetData>
  <mergeCells count="43">
    <mergeCell ref="B50:E50"/>
    <mergeCell ref="B56:F56"/>
    <mergeCell ref="D57:D58"/>
    <mergeCell ref="F57:F58"/>
    <mergeCell ref="A5:F5"/>
    <mergeCell ref="B44:E44"/>
    <mergeCell ref="B45:E45"/>
    <mergeCell ref="B46:E46"/>
    <mergeCell ref="B47:E47"/>
    <mergeCell ref="B48:E48"/>
    <mergeCell ref="B49:E49"/>
    <mergeCell ref="B33:E33"/>
    <mergeCell ref="B34:E34"/>
    <mergeCell ref="B35:E35"/>
    <mergeCell ref="B36:E36"/>
    <mergeCell ref="B37:E37"/>
    <mergeCell ref="B43:E43"/>
    <mergeCell ref="B23:E23"/>
    <mergeCell ref="B28:E28"/>
    <mergeCell ref="B29:E29"/>
    <mergeCell ref="B30:E30"/>
    <mergeCell ref="B31:E31"/>
    <mergeCell ref="B32:E32"/>
    <mergeCell ref="B38:E38"/>
    <mergeCell ref="B39:E39"/>
    <mergeCell ref="B22:E22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10:E10"/>
    <mergeCell ref="A3:F3"/>
    <mergeCell ref="A4:F4"/>
    <mergeCell ref="B7:E7"/>
    <mergeCell ref="B8:E8"/>
    <mergeCell ref="B9:E9"/>
  </mergeCells>
  <printOptions horizontalCentered="1"/>
  <pageMargins left="0" right="0" top="0" bottom="0" header="0" footer="0"/>
  <pageSetup paperSize="9" scale="8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обьем ку</vt:lpstr>
      <vt:lpstr>на стенд</vt:lpstr>
      <vt:lpstr>Лист1!Область_печати</vt:lpstr>
      <vt:lpstr>'на стенд'!Область_печати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2018-04-24T07:45:22Z</dcterms:modified>
</cp:coreProperties>
</file>