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на стенд" sheetId="3" r:id="rId2"/>
  </sheets>
  <definedNames>
    <definedName name="_xlnm.Print_Area" localSheetId="1">'на стенд'!$A$1:$F$43</definedName>
  </definedNames>
  <calcPr calcId="124519"/>
</workbook>
</file>

<file path=xl/calcChain.xml><?xml version="1.0" encoding="utf-8"?>
<calcChain xmlns="http://schemas.openxmlformats.org/spreadsheetml/2006/main">
  <c r="H35" i="3"/>
  <c r="G48" i="1"/>
  <c r="F35" i="3"/>
  <c r="F34"/>
  <c r="J58" i="1"/>
  <c r="J59" s="1"/>
  <c r="J57"/>
  <c r="J61" s="1"/>
  <c r="K49"/>
  <c r="K50"/>
  <c r="K51"/>
  <c r="K52"/>
  <c r="K53"/>
  <c r="K54"/>
  <c r="K55"/>
  <c r="K56"/>
  <c r="K57"/>
  <c r="K48"/>
  <c r="J60"/>
  <c r="F24" i="3"/>
  <c r="F25"/>
  <c r="F26"/>
  <c r="F27"/>
  <c r="F28"/>
  <c r="F29"/>
  <c r="F30"/>
  <c r="F31"/>
  <c r="F32"/>
  <c r="F23"/>
  <c r="K9" i="1"/>
  <c r="F10" i="3"/>
  <c r="F16" s="1"/>
  <c r="K38" i="1"/>
  <c r="K35"/>
  <c r="K31"/>
  <c r="K16"/>
  <c r="K17"/>
  <c r="K18"/>
  <c r="K19"/>
  <c r="K20"/>
  <c r="K21"/>
  <c r="K22"/>
  <c r="K23"/>
  <c r="K24"/>
  <c r="K25"/>
  <c r="K26"/>
  <c r="K27"/>
  <c r="K28"/>
  <c r="K29"/>
  <c r="K30"/>
  <c r="K32"/>
  <c r="K33"/>
  <c r="K34"/>
  <c r="K36"/>
  <c r="K37"/>
  <c r="K39"/>
  <c r="K40"/>
  <c r="K13"/>
  <c r="K14"/>
  <c r="K15"/>
  <c r="K12"/>
  <c r="K11"/>
  <c r="K10"/>
  <c r="M52"/>
  <c r="G53"/>
  <c r="N46"/>
  <c r="M46"/>
  <c r="F33" i="3" l="1"/>
  <c r="L34" i="1"/>
  <c r="M53"/>
  <c r="L39"/>
  <c r="L46" l="1"/>
  <c r="I58" l="1"/>
  <c r="I59" s="1"/>
  <c r="L51"/>
  <c r="K58"/>
  <c r="L48"/>
  <c r="G55"/>
  <c r="L54"/>
  <c r="L50"/>
  <c r="H59"/>
  <c r="L56"/>
  <c r="L52"/>
  <c r="L57"/>
  <c r="L55"/>
  <c r="L53"/>
  <c r="L49"/>
  <c r="L58" l="1"/>
</calcChain>
</file>

<file path=xl/sharedStrings.xml><?xml version="1.0" encoding="utf-8"?>
<sst xmlns="http://schemas.openxmlformats.org/spreadsheetml/2006/main" count="206" uniqueCount="138">
  <si>
    <t xml:space="preserve">Выполненные работы (оказанные услуги) по содержанию общего имущества и текущему ремонту в отчетном периоде </t>
  </si>
  <si>
    <t>ID Работы (услуги)</t>
  </si>
  <si>
    <t>Наименование работы (услуги)</t>
  </si>
  <si>
    <t>Наименование работы (прочая услуга)</t>
  </si>
  <si>
    <t>Годовая фактическая стоимость работ (услуг), руб.</t>
  </si>
  <si>
    <t>Наименование работы (услуги), выполняемой в рамках указанного раздела работ (услуг</t>
  </si>
  <si>
    <t>Периодичность выполнения работ (оказания услуг)</t>
  </si>
  <si>
    <t>Единица измерения</t>
  </si>
  <si>
    <t>173565</t>
  </si>
  <si>
    <t>Работы по обеспечению вывоза бытовых отходов</t>
  </si>
  <si>
    <t>1247109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</si>
  <si>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</si>
  <si>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1247115</t>
  </si>
  <si>
    <t>Работы по содержанию и ремонту конструктивных элементов (несущих конструкций и ненесущих конструкций) многоквартирных домов</t>
  </si>
  <si>
    <t>1247146</t>
  </si>
  <si>
    <t>Обеспечение устранения аварий на внутридомовых инженерных системах в многоквартирном доме</t>
  </si>
  <si>
    <t>1247244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</si>
  <si>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</si>
  <si>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1247249</t>
  </si>
  <si>
    <t>Проведение дератизации и дезинсекции помещений, входящих в состав общего имущества в многоквартирном доме</t>
  </si>
  <si>
    <t>1247255</t>
  </si>
  <si>
    <t>Работы по содержанию и ремонту мусоропроводов в многоквартирном доме</t>
  </si>
  <si>
    <t>1247259</t>
  </si>
  <si>
    <t>Работы (услуги) по управлению многоквартирным домом</t>
  </si>
  <si>
    <t>1248297</t>
  </si>
  <si>
    <t>Прочая работа (услуга)</t>
  </si>
  <si>
    <t>Уборка мест общего пользования</t>
  </si>
  <si>
    <t>Сантехнические работы</t>
  </si>
  <si>
    <t>Смена унитазов</t>
  </si>
  <si>
    <t>Прочистка внутренней канализации</t>
  </si>
  <si>
    <t>Смена моек</t>
  </si>
  <si>
    <t>Смена смесителей</t>
  </si>
  <si>
    <t>Смена гибких подводок</t>
  </si>
  <si>
    <t xml:space="preserve"> Ремонт изоляции на трубопроводах горячего водоснабжения</t>
  </si>
  <si>
    <t xml:space="preserve">Прокладка трубопроводов канализации </t>
  </si>
  <si>
    <t>Консервация системы центрального отопления</t>
  </si>
  <si>
    <t xml:space="preserve"> Ремонт изоляции трубопроводов отопления</t>
  </si>
  <si>
    <t>Промывка системы  центрального отопления</t>
  </si>
  <si>
    <t>Испытание системы отопления</t>
  </si>
  <si>
    <t>Регулировка отопительных приборов</t>
  </si>
  <si>
    <t>Расконсервация системы отопления</t>
  </si>
  <si>
    <t>1 раз в год</t>
  </si>
  <si>
    <t>м3</t>
  </si>
  <si>
    <t>м.п.</t>
  </si>
  <si>
    <t>шт</t>
  </si>
  <si>
    <t>м2</t>
  </si>
  <si>
    <t>по мере необходимости
по мере необходимости
по мере необходимости
по мере необходимости</t>
  </si>
  <si>
    <t>по мере необходимости</t>
  </si>
  <si>
    <t>шт
шт
шт
шт</t>
  </si>
  <si>
    <t>электротехнические работы</t>
  </si>
  <si>
    <t>Мелкий ремонт электропроводки
ППР  эл.щитовой и поэтажных щитков</t>
  </si>
  <si>
    <t>по мере необходимости
2 раза в год</t>
  </si>
  <si>
    <t>м.п.
шт</t>
  </si>
  <si>
    <t>Смена светильников</t>
  </si>
  <si>
    <t>Смена ламп</t>
  </si>
  <si>
    <t>Смена выключателей</t>
  </si>
  <si>
    <t>кровельные работы</t>
  </si>
  <si>
    <t>Смена разбитых стекол</t>
  </si>
  <si>
    <t>штукатурно-малярные работы</t>
  </si>
  <si>
    <t>Выборочный ремонт штукатурно-малярных работ стен и потолков</t>
  </si>
  <si>
    <t>1 раз в 5 лет</t>
  </si>
  <si>
    <t>Смена запорной арматуры и регулирующей арматуры на трубопроводах ХВС, ГВС и отопления</t>
  </si>
  <si>
    <t>Смена участков трубопроводов горячего, холодного водоснабжения и отопления</t>
  </si>
  <si>
    <t>Ремонт и укрепление дверных блоков</t>
  </si>
  <si>
    <t>Смена дверных и оконных приборов</t>
  </si>
  <si>
    <t>плотницкие работы</t>
  </si>
  <si>
    <t xml:space="preserve">Смена смывных бачков
Регулировка  смывных бачков
Смена фурнитуры смывного бачка
Смена сифонов, манжет
</t>
  </si>
  <si>
    <t xml:space="preserve">4
13
3
6
</t>
  </si>
  <si>
    <t>Устранение засоров сантех.приборов</t>
  </si>
  <si>
    <t>Смена кран-букс, прокладок</t>
  </si>
  <si>
    <t>Смена грязевика</t>
  </si>
  <si>
    <t>6,3
1/2</t>
  </si>
  <si>
    <t>Ремонт кровли отдельными местами (ремонт слуховых окон)</t>
  </si>
  <si>
    <r>
      <t>Детальный перечень выполненных работ (оказанных услуг) в рамках  работы (услуги)</t>
    </r>
    <r>
      <rPr>
        <b/>
        <sz val="16"/>
        <color indexed="8"/>
        <rFont val="Times New Roman"/>
        <family val="1"/>
        <charset val="204"/>
      </rPr>
      <t>Матросова 30/3</t>
    </r>
  </si>
  <si>
    <t>На сайт</t>
  </si>
  <si>
    <t>Доходы</t>
  </si>
  <si>
    <t xml:space="preserve">Расходы </t>
  </si>
  <si>
    <t>получено ден.средств от населения</t>
  </si>
  <si>
    <t>Авар.-тех.обслуживание</t>
  </si>
  <si>
    <t>целевые взносы</t>
  </si>
  <si>
    <t>Дворник</t>
  </si>
  <si>
    <t>субсидии</t>
  </si>
  <si>
    <t>Сод-е мусоропроводов</t>
  </si>
  <si>
    <t>от общего имущества</t>
  </si>
  <si>
    <t>Управленческие расходы</t>
  </si>
  <si>
    <t>в пределах 13 рублей</t>
  </si>
  <si>
    <t>прочие поступления</t>
  </si>
  <si>
    <t>Дератизация</t>
  </si>
  <si>
    <t>Всего ден.средств с учетом остатков</t>
  </si>
  <si>
    <t>Вывоз ТБО</t>
  </si>
  <si>
    <t>Авансовые платежи на конец периода</t>
  </si>
  <si>
    <t>Содержание лифтов</t>
  </si>
  <si>
    <t>Переходящие остатки на конец периода</t>
  </si>
  <si>
    <t>Уборка МОП</t>
  </si>
  <si>
    <t>Задолженность потребителей на конец периода</t>
  </si>
  <si>
    <t>Констр. Элементы</t>
  </si>
  <si>
    <t>Внутридомовое обслуживание</t>
  </si>
  <si>
    <t>Расходы ФХД</t>
  </si>
  <si>
    <t xml:space="preserve"> - убыток</t>
  </si>
  <si>
    <t>ауп</t>
  </si>
  <si>
    <t>Кол-во</t>
  </si>
  <si>
    <t>Стоимость за 1 единицу. руб.</t>
  </si>
  <si>
    <t>Всего, руб.</t>
  </si>
  <si>
    <t>Смена смывных бачков</t>
  </si>
  <si>
    <t>шт.</t>
  </si>
  <si>
    <t>Регулировка  смывных бачков</t>
  </si>
  <si>
    <t>Смена фурнитуры смывного бачка</t>
  </si>
  <si>
    <t>Смена сифонов, манжет</t>
  </si>
  <si>
    <t>ОБЩАЯ ИНФОРМАЦИЯ</t>
  </si>
  <si>
    <t>Авансовые платежи потребителей (на начало периода), руб.</t>
  </si>
  <si>
    <t>Переходящие остатки денежных средств (на начало периода), руб</t>
  </si>
  <si>
    <t>Получено денежных средств, в том числе:</t>
  </si>
  <si>
    <t xml:space="preserve"> - денежных средств от собственников/нанимателей помещений, руб.</t>
  </si>
  <si>
    <t xml:space="preserve"> - целевых взносов от собственников/нанимателей помещений, руб.</t>
  </si>
  <si>
    <t xml:space="preserve"> - субсидий, руб.</t>
  </si>
  <si>
    <t xml:space="preserve"> - денежных средств от использования общего имущества, руб.</t>
  </si>
  <si>
    <t xml:space="preserve"> - прочие поступления, руб.</t>
  </si>
  <si>
    <t>Всего денежных средств с учетом остатков, руб.</t>
  </si>
  <si>
    <t>Авансовые платежи потребителей (на конец периода), руб.</t>
  </si>
  <si>
    <t>Переходящие остатки денежных средств (на конец периода), руб.</t>
  </si>
  <si>
    <t>Задолженность потребителей (на конец периода), руб.</t>
  </si>
  <si>
    <t>ВЫПОЛНЕННЫЕ РАБОТЫ</t>
  </si>
  <si>
    <t>№ п/п</t>
  </si>
  <si>
    <t>Наименование работы</t>
  </si>
  <si>
    <t>Годовая фактическая стоимость работ/услуг (руб.)</t>
  </si>
  <si>
    <t>Проведение дератизации и дезинсекции помещений, входящих в состав общего имущества в многоквартирном дом</t>
  </si>
  <si>
    <t>Работы по содержанию и ремонту лифта (лифтов) в многоквартирном доме</t>
  </si>
  <si>
    <t>ИТОГО затрат</t>
  </si>
  <si>
    <t>КОММУНАЛЬНЫЕ УСЛУГИ</t>
  </si>
  <si>
    <t xml:space="preserve">Авансовые платежи потребителей (на начало периода), руб.  </t>
  </si>
  <si>
    <t>Задолженность потребителей (на начало периода), руб.</t>
  </si>
  <si>
    <t>ул. Матросова, 30/3</t>
  </si>
  <si>
    <t>МП г. Красноярска "МУК " Правобережная"</t>
  </si>
  <si>
    <t xml:space="preserve">Отчет по управлению многоквартирным домом за 2017 год </t>
  </si>
  <si>
    <t>с НДС</t>
  </si>
  <si>
    <t>без НДС</t>
  </si>
  <si>
    <t>Начислено за услуги (работы) по содержанию и текущему ремонт</t>
  </si>
  <si>
    <t>НДС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</si>
</sst>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_-* #,##0_р_._-;\-* #,##0_р_._-;_-* &quot;-&quot;??_р_._-;_-@_-"/>
  </numFmts>
  <fonts count="20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i/>
      <u/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0">
    <xf numFmtId="0" fontId="0" fillId="0" borderId="0" xfId="0"/>
    <xf numFmtId="0" fontId="0" fillId="0" borderId="3" xfId="0" applyNumberFormat="1" applyFill="1" applyBorder="1" applyAlignment="1" applyProtection="1">
      <alignment horizontal="left"/>
    </xf>
    <xf numFmtId="0" fontId="0" fillId="0" borderId="3" xfId="0" applyNumberForma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 applyProtection="1">
      <alignment horizontal="right" wrapText="1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right"/>
    </xf>
    <xf numFmtId="0" fontId="0" fillId="0" borderId="2" xfId="0" applyNumberFormat="1" applyFill="1" applyBorder="1" applyAlignment="1" applyProtection="1">
      <alignment horizontal="right"/>
    </xf>
    <xf numFmtId="0" fontId="0" fillId="0" borderId="3" xfId="0" applyNumberFormat="1" applyFill="1" applyBorder="1" applyAlignment="1" applyProtection="1">
      <alignment horizontal="right"/>
    </xf>
    <xf numFmtId="0" fontId="0" fillId="0" borderId="1" xfId="0" applyNumberFormat="1" applyFill="1" applyBorder="1" applyAlignment="1" applyProtection="1">
      <alignment horizontal="right" wrapText="1"/>
    </xf>
    <xf numFmtId="0" fontId="0" fillId="0" borderId="2" xfId="0" applyNumberFormat="1" applyFill="1" applyBorder="1" applyAlignment="1" applyProtection="1">
      <alignment horizontal="right" wrapText="1"/>
    </xf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NumberFormat="1" applyFill="1" applyBorder="1" applyAlignment="1" applyProtection="1">
      <alignment horizontal="center" vertical="center" wrapText="1"/>
    </xf>
    <xf numFmtId="0" fontId="0" fillId="3" borderId="1" xfId="0" applyNumberFormat="1" applyFill="1" applyBorder="1" applyAlignment="1" applyProtection="1">
      <alignment horizontal="right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5" xfId="0" applyNumberFormat="1" applyFill="1" applyBorder="1" applyAlignment="1" applyProtection="1">
      <alignment horizontal="right" wrapText="1"/>
    </xf>
    <xf numFmtId="0" fontId="0" fillId="0" borderId="9" xfId="0" applyNumberFormat="1" applyFill="1" applyBorder="1" applyAlignment="1" applyProtection="1">
      <alignment horizontal="right" wrapText="1"/>
    </xf>
    <xf numFmtId="0" fontId="0" fillId="0" borderId="10" xfId="0" applyNumberFormat="1" applyFill="1" applyBorder="1" applyAlignment="1" applyProtection="1">
      <alignment horizontal="right" wrapText="1"/>
    </xf>
    <xf numFmtId="0" fontId="0" fillId="0" borderId="12" xfId="0" applyNumberFormat="1" applyFill="1" applyBorder="1" applyAlignment="1" applyProtection="1">
      <alignment horizontal="right" wrapText="1"/>
    </xf>
    <xf numFmtId="0" fontId="0" fillId="0" borderId="6" xfId="0" applyNumberFormat="1" applyFill="1" applyBorder="1" applyAlignment="1" applyProtection="1">
      <alignment horizontal="right"/>
    </xf>
    <xf numFmtId="0" fontId="0" fillId="0" borderId="13" xfId="0" applyNumberFormat="1" applyFill="1" applyBorder="1" applyAlignment="1" applyProtection="1">
      <alignment horizontal="right" wrapText="1"/>
    </xf>
    <xf numFmtId="0" fontId="0" fillId="0" borderId="14" xfId="0" applyNumberFormat="1" applyFill="1" applyBorder="1" applyAlignment="1" applyProtection="1">
      <alignment horizontal="right" wrapText="1"/>
    </xf>
    <xf numFmtId="0" fontId="0" fillId="0" borderId="11" xfId="0" applyNumberFormat="1" applyFill="1" applyBorder="1" applyAlignment="1" applyProtection="1">
      <alignment horizontal="right" wrapText="1"/>
    </xf>
    <xf numFmtId="0" fontId="0" fillId="3" borderId="7" xfId="0" applyNumberFormat="1" applyFill="1" applyBorder="1" applyAlignment="1" applyProtection="1">
      <alignment horizontal="center" vertical="top" wrapText="1"/>
    </xf>
    <xf numFmtId="0" fontId="0" fillId="3" borderId="6" xfId="0" applyNumberFormat="1" applyFill="1" applyBorder="1" applyAlignment="1" applyProtection="1">
      <alignment horizontal="left" vertical="top" wrapText="1"/>
    </xf>
    <xf numFmtId="0" fontId="0" fillId="3" borderId="11" xfId="0" applyNumberFormat="1" applyFill="1" applyBorder="1" applyAlignment="1" applyProtection="1">
      <alignment horizontal="center" vertical="top" wrapText="1"/>
    </xf>
    <xf numFmtId="0" fontId="0" fillId="3" borderId="3" xfId="0" applyNumberFormat="1" applyFill="1" applyBorder="1" applyAlignment="1" applyProtection="1">
      <alignment horizontal="left" vertical="top" wrapText="1"/>
    </xf>
    <xf numFmtId="0" fontId="0" fillId="3" borderId="8" xfId="0" applyNumberFormat="1" applyFill="1" applyBorder="1" applyAlignment="1" applyProtection="1">
      <alignment horizontal="left" vertical="top" wrapText="1"/>
    </xf>
    <xf numFmtId="0" fontId="0" fillId="3" borderId="3" xfId="0" applyNumberFormat="1" applyFill="1" applyBorder="1" applyAlignment="1" applyProtection="1">
      <alignment horizontal="center" vertical="top" wrapText="1"/>
    </xf>
    <xf numFmtId="0" fontId="0" fillId="3" borderId="5" xfId="0" applyNumberFormat="1" applyFill="1" applyBorder="1" applyAlignment="1" applyProtection="1">
      <alignment horizontal="left" vertical="top" wrapText="1"/>
    </xf>
    <xf numFmtId="0" fontId="0" fillId="3" borderId="12" xfId="0" applyNumberFormat="1" applyFill="1" applyBorder="1" applyAlignment="1" applyProtection="1">
      <alignment horizontal="left" vertical="top" wrapText="1"/>
    </xf>
    <xf numFmtId="0" fontId="0" fillId="3" borderId="6" xfId="0" applyNumberFormat="1" applyFill="1" applyBorder="1" applyAlignment="1" applyProtection="1">
      <alignment horizontal="right" wrapText="1"/>
    </xf>
    <xf numFmtId="0" fontId="0" fillId="3" borderId="3" xfId="0" applyNumberFormat="1" applyFill="1" applyBorder="1" applyAlignment="1" applyProtection="1">
      <alignment horizontal="right" wrapText="1"/>
    </xf>
    <xf numFmtId="0" fontId="0" fillId="3" borderId="8" xfId="0" applyNumberFormat="1" applyFill="1" applyBorder="1" applyAlignment="1" applyProtection="1">
      <alignment horizontal="right" wrapText="1"/>
    </xf>
    <xf numFmtId="0" fontId="2" fillId="3" borderId="4" xfId="0" applyNumberFormat="1" applyFont="1" applyFill="1" applyBorder="1" applyAlignment="1" applyProtection="1">
      <alignment horizontal="left" vertical="top" wrapText="1"/>
    </xf>
    <xf numFmtId="0" fontId="4" fillId="3" borderId="1" xfId="0" applyNumberFormat="1" applyFont="1" applyFill="1" applyBorder="1" applyAlignment="1" applyProtection="1">
      <alignment horizontal="center" vertical="top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ill="1" applyBorder="1" applyAlignment="1" applyProtection="1">
      <alignment horizontal="right"/>
    </xf>
    <xf numFmtId="0" fontId="0" fillId="3" borderId="6" xfId="0" applyNumberFormat="1" applyFill="1" applyBorder="1" applyAlignment="1" applyProtection="1">
      <alignment horizontal="right"/>
    </xf>
    <xf numFmtId="0" fontId="0" fillId="3" borderId="4" xfId="0" applyNumberFormat="1" applyFill="1" applyBorder="1" applyAlignment="1" applyProtection="1">
      <alignment horizontal="right" wrapText="1"/>
    </xf>
    <xf numFmtId="0" fontId="0" fillId="3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right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3" fontId="3" fillId="0" borderId="0" xfId="0" applyNumberFormat="1" applyFont="1" applyAlignment="1"/>
    <xf numFmtId="0" fontId="8" fillId="4" borderId="15" xfId="0" applyFont="1" applyFill="1" applyBorder="1" applyAlignment="1">
      <alignment horizontal="left" wrapText="1"/>
    </xf>
    <xf numFmtId="0" fontId="8" fillId="4" borderId="16" xfId="0" applyFont="1" applyFill="1" applyBorder="1" applyAlignment="1">
      <alignment wrapText="1"/>
    </xf>
    <xf numFmtId="0" fontId="8" fillId="5" borderId="17" xfId="0" applyFont="1" applyFill="1" applyBorder="1" applyAlignment="1">
      <alignment horizontal="center" wrapText="1"/>
    </xf>
    <xf numFmtId="0" fontId="2" fillId="5" borderId="18" xfId="0" applyFont="1" applyFill="1" applyBorder="1" applyAlignment="1"/>
    <xf numFmtId="0" fontId="2" fillId="4" borderId="19" xfId="0" applyFont="1" applyFill="1" applyBorder="1"/>
    <xf numFmtId="3" fontId="2" fillId="4" borderId="20" xfId="0" applyNumberFormat="1" applyFont="1" applyFill="1" applyBorder="1" applyAlignment="1">
      <alignment wrapText="1"/>
    </xf>
    <xf numFmtId="2" fontId="2" fillId="5" borderId="22" xfId="0" applyNumberFormat="1" applyFont="1" applyFill="1" applyBorder="1" applyAlignment="1">
      <alignment horizontal="right" wrapText="1"/>
    </xf>
    <xf numFmtId="164" fontId="9" fillId="0" borderId="0" xfId="0" applyNumberFormat="1" applyFont="1" applyAlignment="1"/>
    <xf numFmtId="0" fontId="2" fillId="4" borderId="23" xfId="0" applyFont="1" applyFill="1" applyBorder="1" applyAlignment="1">
      <alignment wrapText="1"/>
    </xf>
    <xf numFmtId="3" fontId="2" fillId="4" borderId="2" xfId="0" applyNumberFormat="1" applyFont="1" applyFill="1" applyBorder="1" applyAlignment="1">
      <alignment wrapText="1"/>
    </xf>
    <xf numFmtId="3" fontId="2" fillId="5" borderId="1" xfId="0" applyNumberFormat="1" applyFont="1" applyFill="1" applyBorder="1" applyAlignment="1">
      <alignment horizontal="center" wrapText="1"/>
    </xf>
    <xf numFmtId="0" fontId="2" fillId="4" borderId="23" xfId="0" applyFont="1" applyFill="1" applyBorder="1"/>
    <xf numFmtId="0" fontId="10" fillId="4" borderId="23" xfId="0" applyFont="1" applyFill="1" applyBorder="1" applyAlignment="1">
      <alignment wrapText="1"/>
    </xf>
    <xf numFmtId="3" fontId="10" fillId="4" borderId="2" xfId="0" applyNumberFormat="1" applyFont="1" applyFill="1" applyBorder="1" applyAlignment="1">
      <alignment wrapText="1"/>
    </xf>
    <xf numFmtId="3" fontId="2" fillId="6" borderId="2" xfId="0" applyNumberFormat="1" applyFont="1" applyFill="1" applyBorder="1" applyAlignment="1">
      <alignment wrapText="1"/>
    </xf>
    <xf numFmtId="0" fontId="8" fillId="4" borderId="23" xfId="0" applyFont="1" applyFill="1" applyBorder="1" applyAlignment="1">
      <alignment wrapText="1"/>
    </xf>
    <xf numFmtId="3" fontId="8" fillId="4" borderId="2" xfId="0" applyNumberFormat="1" applyFont="1" applyFill="1" applyBorder="1" applyAlignment="1">
      <alignment wrapText="1"/>
    </xf>
    <xf numFmtId="0" fontId="2" fillId="4" borderId="24" xfId="0" applyFont="1" applyFill="1" applyBorder="1" applyAlignment="1">
      <alignment wrapText="1"/>
    </xf>
    <xf numFmtId="3" fontId="2" fillId="6" borderId="25" xfId="0" applyNumberFormat="1" applyFont="1" applyFill="1" applyBorder="1" applyAlignment="1">
      <alignment wrapText="1"/>
    </xf>
    <xf numFmtId="0" fontId="10" fillId="5" borderId="24" xfId="0" applyFont="1" applyFill="1" applyBorder="1" applyAlignment="1">
      <alignment wrapText="1"/>
    </xf>
    <xf numFmtId="0" fontId="10" fillId="5" borderId="26" xfId="0" applyFont="1" applyFill="1" applyBorder="1" applyAlignment="1">
      <alignment horizontal="center" wrapText="1"/>
    </xf>
    <xf numFmtId="164" fontId="0" fillId="0" borderId="0" xfId="0" applyNumberFormat="1"/>
    <xf numFmtId="3" fontId="0" fillId="7" borderId="0" xfId="0" applyNumberFormat="1" applyFill="1" applyAlignment="1">
      <alignment horizontal="center"/>
    </xf>
    <xf numFmtId="43" fontId="0" fillId="0" borderId="0" xfId="1" applyFont="1"/>
    <xf numFmtId="165" fontId="0" fillId="0" borderId="0" xfId="1" applyNumberFormat="1" applyFont="1"/>
    <xf numFmtId="43" fontId="0" fillId="3" borderId="4" xfId="1" applyFont="1" applyFill="1" applyBorder="1" applyAlignment="1" applyProtection="1">
      <alignment horizontal="left" wrapText="1"/>
    </xf>
    <xf numFmtId="43" fontId="0" fillId="3" borderId="1" xfId="1" applyFont="1" applyFill="1" applyBorder="1" applyAlignment="1" applyProtection="1">
      <alignment horizontal="left" wrapText="1"/>
    </xf>
    <xf numFmtId="43" fontId="0" fillId="3" borderId="1" xfId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wrapText="1"/>
    </xf>
    <xf numFmtId="165" fontId="0" fillId="0" borderId="1" xfId="1" applyNumberFormat="1" applyFont="1" applyBorder="1" applyAlignment="1">
      <alignment horizontal="center" vertical="center"/>
    </xf>
    <xf numFmtId="43" fontId="2" fillId="3" borderId="4" xfId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 wrapText="1"/>
    </xf>
    <xf numFmtId="165" fontId="0" fillId="0" borderId="0" xfId="0" applyNumberFormat="1"/>
    <xf numFmtId="0" fontId="0" fillId="0" borderId="11" xfId="0" applyNumberFormat="1" applyFill="1" applyBorder="1" applyAlignment="1" applyProtection="1">
      <alignment horizontal="left"/>
    </xf>
    <xf numFmtId="0" fontId="1" fillId="0" borderId="12" xfId="0" applyNumberFormat="1" applyFont="1" applyFill="1" applyBorder="1" applyAlignment="1" applyProtection="1">
      <alignment horizontal="left" vertical="center" wrapText="1"/>
    </xf>
    <xf numFmtId="0" fontId="1" fillId="0" borderId="8" xfId="0" applyNumberFormat="1" applyFont="1" applyFill="1" applyBorder="1" applyAlignment="1" applyProtection="1">
      <alignment horizontal="left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3" fontId="0" fillId="0" borderId="0" xfId="0" applyNumberFormat="1"/>
    <xf numFmtId="3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3" fillId="0" borderId="0" xfId="0" applyFont="1" applyFill="1" applyAlignment="1">
      <alignment horizontal="left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2" borderId="0" xfId="0" applyFont="1" applyFill="1"/>
    <xf numFmtId="0" fontId="15" fillId="2" borderId="0" xfId="0" applyFont="1" applyFill="1"/>
    <xf numFmtId="0" fontId="15" fillId="0" borderId="0" xfId="0" applyFont="1"/>
    <xf numFmtId="0" fontId="0" fillId="2" borderId="0" xfId="0" applyFill="1"/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2" borderId="0" xfId="0" applyFont="1" applyFill="1" applyBorder="1"/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wrapText="1"/>
    </xf>
    <xf numFmtId="0" fontId="10" fillId="0" borderId="6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wrapText="1"/>
    </xf>
    <xf numFmtId="0" fontId="10" fillId="0" borderId="8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wrapText="1"/>
    </xf>
    <xf numFmtId="3" fontId="2" fillId="0" borderId="0" xfId="0" applyNumberFormat="1" applyFont="1" applyFill="1" applyBorder="1" applyAlignment="1">
      <alignment wrapText="1"/>
    </xf>
    <xf numFmtId="0" fontId="2" fillId="0" borderId="0" xfId="0" applyFont="1" applyFill="1"/>
    <xf numFmtId="2" fontId="10" fillId="2" borderId="0" xfId="0" applyNumberFormat="1" applyFont="1" applyFill="1" applyBorder="1" applyAlignment="1">
      <alignment horizontal="right" wrapText="1"/>
    </xf>
    <xf numFmtId="0" fontId="1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wrapText="1"/>
    </xf>
    <xf numFmtId="3" fontId="10" fillId="0" borderId="1" xfId="0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wrapText="1"/>
    </xf>
    <xf numFmtId="3" fontId="2" fillId="2" borderId="0" xfId="0" applyNumberFormat="1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3" fontId="10" fillId="2" borderId="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4" fontId="10" fillId="5" borderId="26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2" fillId="5" borderId="23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2" fillId="5" borderId="19" xfId="0" applyFont="1" applyFill="1" applyBorder="1" applyAlignment="1">
      <alignment horizontal="left" wrapText="1"/>
    </xf>
    <xf numFmtId="0" fontId="2" fillId="5" borderId="2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4" fillId="0" borderId="0" xfId="0" applyNumberFormat="1" applyFont="1" applyFill="1" applyBorder="1" applyAlignment="1" applyProtection="1">
      <alignment horizontal="center" wrapText="1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NumberFormat="1" applyFont="1" applyFill="1" applyBorder="1" applyAlignment="1" applyProtection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wrapText="1"/>
    </xf>
    <xf numFmtId="4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0" fillId="0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99"/>
      <color rgb="FF66FFFF"/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1"/>
  <sheetViews>
    <sheetView topLeftCell="F1" workbookViewId="0">
      <selection activeCell="G49" sqref="G49"/>
    </sheetView>
  </sheetViews>
  <sheetFormatPr defaultRowHeight="15"/>
  <cols>
    <col min="2" max="2" width="51.28515625" customWidth="1"/>
    <col min="3" max="3" width="26.140625" customWidth="1"/>
    <col min="4" max="4" width="41.42578125" customWidth="1"/>
    <col min="6" max="6" width="36.7109375" style="12" customWidth="1"/>
    <col min="7" max="7" width="12.85546875" style="12" customWidth="1"/>
    <col min="8" max="8" width="16.85546875" style="19" customWidth="1"/>
    <col min="9" max="9" width="17.85546875" style="19" customWidth="1"/>
    <col min="10" max="10" width="15.85546875" style="87" customWidth="1"/>
    <col min="11" max="11" width="11.140625" customWidth="1"/>
    <col min="12" max="12" width="11.5703125" customWidth="1"/>
  </cols>
  <sheetData>
    <row r="1" spans="1:12" ht="31.5" customHeight="1">
      <c r="A1" s="145" t="s">
        <v>0</v>
      </c>
      <c r="B1" s="145"/>
      <c r="C1" s="145"/>
      <c r="D1" s="146"/>
      <c r="E1" s="89"/>
      <c r="F1" s="147" t="s">
        <v>73</v>
      </c>
      <c r="G1" s="147"/>
      <c r="H1" s="147"/>
      <c r="I1" s="147"/>
      <c r="J1" s="147"/>
      <c r="K1" s="93">
        <v>927</v>
      </c>
    </row>
    <row r="2" spans="1:12" ht="31.5" hidden="1" customHeight="1">
      <c r="A2" s="48"/>
      <c r="B2" s="48"/>
      <c r="C2" s="48"/>
      <c r="D2" s="49"/>
      <c r="E2" s="1"/>
      <c r="F2" s="90"/>
      <c r="G2" s="91"/>
      <c r="H2" s="91"/>
      <c r="I2" s="91"/>
      <c r="J2" s="92">
        <v>964.6</v>
      </c>
    </row>
    <row r="3" spans="1:12" ht="15" hidden="1" customHeight="1">
      <c r="A3" s="148" t="s">
        <v>1</v>
      </c>
      <c r="B3" s="148" t="s">
        <v>2</v>
      </c>
      <c r="C3" s="148" t="s">
        <v>3</v>
      </c>
      <c r="D3" s="149" t="s">
        <v>4</v>
      </c>
      <c r="E3" s="2"/>
      <c r="F3" s="150" t="s">
        <v>5</v>
      </c>
      <c r="G3" s="148" t="s">
        <v>6</v>
      </c>
      <c r="H3" s="148" t="s">
        <v>7</v>
      </c>
      <c r="I3" s="152" t="s">
        <v>100</v>
      </c>
      <c r="J3" s="151" t="s">
        <v>101</v>
      </c>
      <c r="K3" s="158" t="s">
        <v>102</v>
      </c>
    </row>
    <row r="4" spans="1:12" ht="54.75" hidden="1" customHeight="1">
      <c r="A4" s="148"/>
      <c r="B4" s="148"/>
      <c r="C4" s="148"/>
      <c r="D4" s="149"/>
      <c r="E4" s="2"/>
      <c r="F4" s="150"/>
      <c r="G4" s="148"/>
      <c r="H4" s="148"/>
      <c r="I4" s="153"/>
      <c r="J4" s="151"/>
      <c r="K4" s="158"/>
      <c r="L4" s="79" t="s">
        <v>99</v>
      </c>
    </row>
    <row r="5" spans="1:12" hidden="1">
      <c r="A5" s="3">
        <v>1</v>
      </c>
      <c r="B5" s="3">
        <v>2</v>
      </c>
      <c r="C5" s="3">
        <v>3</v>
      </c>
      <c r="D5" s="4">
        <v>4</v>
      </c>
      <c r="E5" s="5"/>
      <c r="F5" s="6">
        <v>1</v>
      </c>
      <c r="G5" s="3">
        <v>2</v>
      </c>
      <c r="H5" s="14">
        <v>3</v>
      </c>
      <c r="I5" s="47"/>
      <c r="J5" s="50">
        <v>4</v>
      </c>
    </row>
    <row r="6" spans="1:12" hidden="1">
      <c r="A6" s="7" t="s">
        <v>8</v>
      </c>
      <c r="B6" s="7" t="s">
        <v>9</v>
      </c>
      <c r="C6" s="42"/>
      <c r="D6" s="8"/>
      <c r="E6" s="9"/>
      <c r="F6" s="44"/>
      <c r="G6" s="15"/>
      <c r="H6" s="45"/>
      <c r="I6" s="45"/>
      <c r="J6" s="84"/>
      <c r="K6" s="79"/>
    </row>
    <row r="7" spans="1:12" hidden="1">
      <c r="A7" s="7" t="s">
        <v>8</v>
      </c>
      <c r="B7" s="24" t="s">
        <v>9</v>
      </c>
      <c r="C7" s="43"/>
      <c r="D7" s="8"/>
      <c r="E7" s="9"/>
      <c r="F7" s="44"/>
      <c r="G7" s="15"/>
      <c r="H7" s="45"/>
      <c r="I7" s="45"/>
      <c r="J7" s="84"/>
      <c r="K7" s="79"/>
    </row>
    <row r="8" spans="1:12" ht="60.75" hidden="1" customHeight="1">
      <c r="A8" s="11" t="s">
        <v>10</v>
      </c>
      <c r="B8" s="28" t="s">
        <v>11</v>
      </c>
      <c r="C8" s="29" t="s">
        <v>27</v>
      </c>
      <c r="D8" s="25"/>
      <c r="E8" s="5"/>
      <c r="F8" s="39" t="s">
        <v>66</v>
      </c>
      <c r="G8" s="40" t="s">
        <v>46</v>
      </c>
      <c r="H8" s="40" t="s">
        <v>48</v>
      </c>
      <c r="I8" s="40" t="s">
        <v>67</v>
      </c>
      <c r="J8" s="84"/>
    </row>
    <row r="9" spans="1:12" ht="15.75" hidden="1" customHeight="1">
      <c r="A9" s="11"/>
      <c r="B9" s="30"/>
      <c r="C9" s="31"/>
      <c r="D9" s="25"/>
      <c r="E9" s="5"/>
      <c r="F9" s="81" t="s">
        <v>103</v>
      </c>
      <c r="G9" s="82" t="s">
        <v>47</v>
      </c>
      <c r="H9" s="83" t="s">
        <v>104</v>
      </c>
      <c r="I9" s="41">
        <v>4</v>
      </c>
      <c r="J9" s="84">
        <v>860</v>
      </c>
      <c r="K9" s="85">
        <f>I9*J9</f>
        <v>3440</v>
      </c>
      <c r="L9" s="80">
        <v>176817</v>
      </c>
    </row>
    <row r="10" spans="1:12" ht="15.75" hidden="1" customHeight="1">
      <c r="A10" s="11"/>
      <c r="B10" s="30"/>
      <c r="C10" s="31"/>
      <c r="D10" s="25"/>
      <c r="E10" s="5"/>
      <c r="F10" s="81" t="s">
        <v>105</v>
      </c>
      <c r="G10" s="82" t="s">
        <v>47</v>
      </c>
      <c r="H10" s="83" t="s">
        <v>104</v>
      </c>
      <c r="I10" s="41">
        <v>13</v>
      </c>
      <c r="J10" s="84">
        <v>118</v>
      </c>
      <c r="K10" s="85">
        <f t="shared" ref="K10:K11" si="0">I10*J10</f>
        <v>1534</v>
      </c>
    </row>
    <row r="11" spans="1:12" ht="15.75" hidden="1" customHeight="1">
      <c r="A11" s="11"/>
      <c r="B11" s="30"/>
      <c r="C11" s="31"/>
      <c r="D11" s="25"/>
      <c r="E11" s="5"/>
      <c r="F11" s="81" t="s">
        <v>106</v>
      </c>
      <c r="G11" s="82" t="s">
        <v>47</v>
      </c>
      <c r="H11" s="83" t="s">
        <v>104</v>
      </c>
      <c r="I11" s="41">
        <v>3</v>
      </c>
      <c r="J11" s="84">
        <v>525</v>
      </c>
      <c r="K11" s="85">
        <f t="shared" si="0"/>
        <v>1575</v>
      </c>
      <c r="L11">
        <v>199151</v>
      </c>
    </row>
    <row r="12" spans="1:12" ht="15.75" hidden="1" customHeight="1">
      <c r="A12" s="11"/>
      <c r="B12" s="30"/>
      <c r="C12" s="31"/>
      <c r="D12" s="25"/>
      <c r="E12" s="5"/>
      <c r="F12" s="86" t="s">
        <v>107</v>
      </c>
      <c r="G12" s="82" t="s">
        <v>47</v>
      </c>
      <c r="H12" s="83" t="s">
        <v>104</v>
      </c>
      <c r="I12" s="41">
        <v>6</v>
      </c>
      <c r="J12" s="84">
        <v>433</v>
      </c>
      <c r="K12" s="85">
        <f>I12*J12</f>
        <v>2598</v>
      </c>
    </row>
    <row r="13" spans="1:12" ht="13.5" hidden="1" customHeight="1">
      <c r="A13" s="11"/>
      <c r="B13" s="30"/>
      <c r="C13" s="31"/>
      <c r="D13" s="25"/>
      <c r="E13" s="5"/>
      <c r="F13" s="16" t="s">
        <v>28</v>
      </c>
      <c r="G13" s="41" t="s">
        <v>47</v>
      </c>
      <c r="H13" s="41" t="s">
        <v>44</v>
      </c>
      <c r="I13" s="41">
        <v>2</v>
      </c>
      <c r="J13" s="84">
        <v>5600</v>
      </c>
      <c r="K13" s="85">
        <f t="shared" ref="K13:K40" si="1">I13*J13</f>
        <v>11200</v>
      </c>
    </row>
    <row r="14" spans="1:12" ht="15.75" hidden="1" customHeight="1">
      <c r="A14" s="11"/>
      <c r="B14" s="30"/>
      <c r="C14" s="31"/>
      <c r="D14" s="25"/>
      <c r="E14" s="5"/>
      <c r="F14" s="16" t="s">
        <v>29</v>
      </c>
      <c r="G14" s="41" t="s">
        <v>47</v>
      </c>
      <c r="H14" s="41" t="s">
        <v>43</v>
      </c>
      <c r="I14" s="41">
        <v>196</v>
      </c>
      <c r="J14" s="84">
        <v>167</v>
      </c>
      <c r="K14" s="85">
        <f t="shared" si="1"/>
        <v>32732</v>
      </c>
    </row>
    <row r="15" spans="1:12" ht="36.75" hidden="1" customHeight="1">
      <c r="A15" s="11"/>
      <c r="B15" s="30"/>
      <c r="C15" s="31"/>
      <c r="D15" s="25"/>
      <c r="E15" s="5"/>
      <c r="F15" s="16" t="s">
        <v>68</v>
      </c>
      <c r="G15" s="41" t="s">
        <v>47</v>
      </c>
      <c r="H15" s="41" t="s">
        <v>44</v>
      </c>
      <c r="I15" s="41">
        <v>15</v>
      </c>
      <c r="J15" s="84">
        <v>432</v>
      </c>
      <c r="K15" s="85">
        <f t="shared" si="1"/>
        <v>6480</v>
      </c>
    </row>
    <row r="16" spans="1:12" ht="15.75" hidden="1" customHeight="1">
      <c r="A16" s="11"/>
      <c r="B16" s="30"/>
      <c r="C16" s="31"/>
      <c r="D16" s="25"/>
      <c r="E16" s="5"/>
      <c r="F16" s="16" t="s">
        <v>69</v>
      </c>
      <c r="G16" s="41" t="s">
        <v>47</v>
      </c>
      <c r="H16" s="41" t="s">
        <v>44</v>
      </c>
      <c r="I16" s="41">
        <v>79</v>
      </c>
      <c r="J16" s="84">
        <v>392</v>
      </c>
      <c r="K16" s="85">
        <f t="shared" si="1"/>
        <v>30968</v>
      </c>
    </row>
    <row r="17" spans="1:11" ht="15.75" hidden="1" customHeight="1">
      <c r="A17" s="11"/>
      <c r="B17" s="30"/>
      <c r="C17" s="31"/>
      <c r="D17" s="25"/>
      <c r="E17" s="5"/>
      <c r="F17" s="16" t="s">
        <v>30</v>
      </c>
      <c r="G17" s="41" t="s">
        <v>47</v>
      </c>
      <c r="H17" s="41" t="s">
        <v>44</v>
      </c>
      <c r="I17" s="41">
        <v>2</v>
      </c>
      <c r="J17" s="84">
        <v>2300</v>
      </c>
      <c r="K17" s="85">
        <f t="shared" si="1"/>
        <v>4600</v>
      </c>
    </row>
    <row r="18" spans="1:11" ht="15.75" hidden="1" customHeight="1">
      <c r="A18" s="11"/>
      <c r="B18" s="30"/>
      <c r="C18" s="31"/>
      <c r="D18" s="25"/>
      <c r="E18" s="5"/>
      <c r="F18" s="16" t="s">
        <v>31</v>
      </c>
      <c r="G18" s="41" t="s">
        <v>47</v>
      </c>
      <c r="H18" s="41" t="s">
        <v>44</v>
      </c>
      <c r="I18" s="41">
        <v>2</v>
      </c>
      <c r="J18" s="84">
        <v>1800</v>
      </c>
      <c r="K18" s="85">
        <f t="shared" si="1"/>
        <v>3600</v>
      </c>
    </row>
    <row r="19" spans="1:11" ht="15.75" hidden="1" customHeight="1">
      <c r="A19" s="11"/>
      <c r="B19" s="30"/>
      <c r="C19" s="31"/>
      <c r="D19" s="25"/>
      <c r="E19" s="5"/>
      <c r="F19" s="16" t="s">
        <v>32</v>
      </c>
      <c r="G19" s="41" t="s">
        <v>47</v>
      </c>
      <c r="H19" s="41" t="s">
        <v>44</v>
      </c>
      <c r="I19" s="41">
        <v>10</v>
      </c>
      <c r="J19" s="84">
        <v>302</v>
      </c>
      <c r="K19" s="85">
        <f t="shared" si="1"/>
        <v>3020</v>
      </c>
    </row>
    <row r="20" spans="1:11" ht="52.5" hidden="1" customHeight="1">
      <c r="A20" s="11"/>
      <c r="B20" s="30"/>
      <c r="C20" s="31"/>
      <c r="D20" s="25"/>
      <c r="E20" s="5"/>
      <c r="F20" s="16" t="s">
        <v>62</v>
      </c>
      <c r="G20" s="41" t="s">
        <v>47</v>
      </c>
      <c r="H20" s="41" t="s">
        <v>43</v>
      </c>
      <c r="I20" s="41">
        <v>40</v>
      </c>
      <c r="J20" s="50">
        <v>468</v>
      </c>
      <c r="K20" s="85">
        <f t="shared" si="1"/>
        <v>18720</v>
      </c>
    </row>
    <row r="21" spans="1:11" ht="62.25" hidden="1" customHeight="1">
      <c r="A21" s="11"/>
      <c r="B21" s="30"/>
      <c r="C21" s="31"/>
      <c r="D21" s="25"/>
      <c r="E21" s="5"/>
      <c r="F21" s="16" t="s">
        <v>61</v>
      </c>
      <c r="G21" s="41" t="s">
        <v>47</v>
      </c>
      <c r="H21" s="41" t="s">
        <v>44</v>
      </c>
      <c r="I21" s="41">
        <v>4</v>
      </c>
      <c r="J21" s="50">
        <v>817</v>
      </c>
      <c r="K21" s="85">
        <f t="shared" si="1"/>
        <v>3268</v>
      </c>
    </row>
    <row r="22" spans="1:11" ht="28.5" hidden="1" customHeight="1">
      <c r="A22" s="11"/>
      <c r="B22" s="30"/>
      <c r="C22" s="31"/>
      <c r="D22" s="25"/>
      <c r="E22" s="5"/>
      <c r="F22" s="16" t="s">
        <v>70</v>
      </c>
      <c r="G22" s="41" t="s">
        <v>47</v>
      </c>
      <c r="H22" s="41" t="s">
        <v>44</v>
      </c>
      <c r="I22" s="41">
        <v>2</v>
      </c>
      <c r="J22" s="50">
        <v>6206</v>
      </c>
      <c r="K22" s="85">
        <f t="shared" si="1"/>
        <v>12412</v>
      </c>
    </row>
    <row r="23" spans="1:11" ht="40.5" hidden="1" customHeight="1">
      <c r="A23" s="11"/>
      <c r="B23" s="30"/>
      <c r="C23" s="31"/>
      <c r="D23" s="25"/>
      <c r="E23" s="5"/>
      <c r="F23" s="16" t="s">
        <v>33</v>
      </c>
      <c r="G23" s="41" t="s">
        <v>47</v>
      </c>
      <c r="H23" s="41" t="s">
        <v>45</v>
      </c>
      <c r="I23" s="41">
        <v>12</v>
      </c>
      <c r="J23" s="84">
        <v>694</v>
      </c>
      <c r="K23" s="85">
        <f t="shared" si="1"/>
        <v>8328</v>
      </c>
    </row>
    <row r="24" spans="1:11" ht="32.25" hidden="1" customHeight="1">
      <c r="A24" s="11"/>
      <c r="B24" s="30"/>
      <c r="C24" s="31"/>
      <c r="D24" s="25"/>
      <c r="E24" s="5"/>
      <c r="F24" s="16" t="s">
        <v>34</v>
      </c>
      <c r="G24" s="41" t="s">
        <v>47</v>
      </c>
      <c r="H24" s="41" t="s">
        <v>43</v>
      </c>
      <c r="I24" s="41">
        <v>2</v>
      </c>
      <c r="J24" s="50">
        <v>1101</v>
      </c>
      <c r="K24" s="85">
        <f t="shared" si="1"/>
        <v>2202</v>
      </c>
    </row>
    <row r="25" spans="1:11" ht="30.75" hidden="1" customHeight="1">
      <c r="A25" s="11"/>
      <c r="B25" s="30"/>
      <c r="C25" s="31"/>
      <c r="D25" s="25"/>
      <c r="E25" s="5"/>
      <c r="F25" s="16" t="s">
        <v>35</v>
      </c>
      <c r="G25" s="41" t="s">
        <v>41</v>
      </c>
      <c r="H25" s="41" t="s">
        <v>42</v>
      </c>
      <c r="I25" s="41">
        <v>8080</v>
      </c>
      <c r="J25" s="50">
        <v>0.44</v>
      </c>
      <c r="K25" s="85">
        <f t="shared" si="1"/>
        <v>3555.2</v>
      </c>
    </row>
    <row r="26" spans="1:11" ht="30.75" hidden="1" customHeight="1">
      <c r="A26" s="11"/>
      <c r="B26" s="30"/>
      <c r="C26" s="31"/>
      <c r="D26" s="25"/>
      <c r="E26" s="5"/>
      <c r="F26" s="16" t="s">
        <v>36</v>
      </c>
      <c r="G26" s="40" t="s">
        <v>47</v>
      </c>
      <c r="H26" s="41" t="s">
        <v>45</v>
      </c>
      <c r="I26" s="41">
        <v>10</v>
      </c>
      <c r="J26" s="50">
        <v>694</v>
      </c>
      <c r="K26" s="85">
        <f t="shared" si="1"/>
        <v>6940</v>
      </c>
    </row>
    <row r="27" spans="1:11" ht="38.25" hidden="1" customHeight="1">
      <c r="A27" s="11"/>
      <c r="B27" s="30"/>
      <c r="C27" s="31"/>
      <c r="D27" s="25"/>
      <c r="E27" s="5"/>
      <c r="F27" s="16" t="s">
        <v>37</v>
      </c>
      <c r="G27" s="41" t="s">
        <v>41</v>
      </c>
      <c r="H27" s="41" t="s">
        <v>42</v>
      </c>
      <c r="I27" s="41">
        <v>8080</v>
      </c>
      <c r="J27" s="50">
        <v>4.4400000000000004</v>
      </c>
      <c r="K27" s="85">
        <f t="shared" si="1"/>
        <v>35875.200000000004</v>
      </c>
    </row>
    <row r="28" spans="1:11" ht="21" hidden="1" customHeight="1">
      <c r="A28" s="11"/>
      <c r="B28" s="30"/>
      <c r="C28" s="31"/>
      <c r="D28" s="25"/>
      <c r="E28" s="5"/>
      <c r="F28" s="16" t="s">
        <v>38</v>
      </c>
      <c r="G28" s="41" t="s">
        <v>41</v>
      </c>
      <c r="H28" s="41" t="s">
        <v>43</v>
      </c>
      <c r="I28" s="41">
        <v>920</v>
      </c>
      <c r="J28" s="84">
        <v>37.299999999999997</v>
      </c>
      <c r="K28" s="85">
        <f t="shared" si="1"/>
        <v>34316</v>
      </c>
    </row>
    <row r="29" spans="1:11" ht="33.75" hidden="1" customHeight="1">
      <c r="A29" s="11"/>
      <c r="B29" s="30"/>
      <c r="C29" s="31"/>
      <c r="D29" s="25"/>
      <c r="E29" s="5"/>
      <c r="F29" s="16" t="s">
        <v>39</v>
      </c>
      <c r="G29" s="40" t="s">
        <v>47</v>
      </c>
      <c r="H29" s="41" t="s">
        <v>44</v>
      </c>
      <c r="I29" s="41">
        <v>1</v>
      </c>
      <c r="J29" s="50">
        <v>53</v>
      </c>
      <c r="K29" s="85">
        <f t="shared" si="1"/>
        <v>53</v>
      </c>
    </row>
    <row r="30" spans="1:11" ht="19.5" hidden="1" customHeight="1">
      <c r="A30" s="11"/>
      <c r="B30" s="30"/>
      <c r="C30" s="32"/>
      <c r="D30" s="26"/>
      <c r="E30" s="5"/>
      <c r="F30" s="16" t="s">
        <v>40</v>
      </c>
      <c r="G30" s="41" t="s">
        <v>41</v>
      </c>
      <c r="H30" s="41" t="s">
        <v>42</v>
      </c>
      <c r="I30" s="41">
        <v>8080</v>
      </c>
      <c r="J30" s="50">
        <v>0.44</v>
      </c>
      <c r="K30" s="85">
        <f t="shared" si="1"/>
        <v>3555.2</v>
      </c>
    </row>
    <row r="31" spans="1:11" ht="50.25" hidden="1" customHeight="1">
      <c r="A31" s="11"/>
      <c r="B31" s="33"/>
      <c r="C31" s="34" t="s">
        <v>49</v>
      </c>
      <c r="D31" s="22"/>
      <c r="E31" s="20"/>
      <c r="F31" s="17" t="s">
        <v>50</v>
      </c>
      <c r="G31" s="40" t="s">
        <v>51</v>
      </c>
      <c r="H31" s="40" t="s">
        <v>52</v>
      </c>
      <c r="I31" s="40" t="s">
        <v>71</v>
      </c>
      <c r="J31" s="50">
        <v>362</v>
      </c>
      <c r="K31" s="85">
        <f>J31*6.3+1660*2*2</f>
        <v>8920.6</v>
      </c>
    </row>
    <row r="32" spans="1:11" ht="15.75" hidden="1" customHeight="1">
      <c r="A32" s="11"/>
      <c r="B32" s="33"/>
      <c r="C32" s="34"/>
      <c r="D32" s="20"/>
      <c r="E32" s="20"/>
      <c r="F32" s="16" t="s">
        <v>53</v>
      </c>
      <c r="G32" s="40" t="s">
        <v>47</v>
      </c>
      <c r="H32" s="40" t="s">
        <v>44</v>
      </c>
      <c r="I32" s="40">
        <v>4</v>
      </c>
      <c r="J32" s="50">
        <v>1393</v>
      </c>
      <c r="K32" s="85">
        <f t="shared" si="1"/>
        <v>5572</v>
      </c>
    </row>
    <row r="33" spans="1:14" ht="15.75" hidden="1" customHeight="1">
      <c r="A33" s="11"/>
      <c r="B33" s="33"/>
      <c r="C33" s="34"/>
      <c r="D33" s="20"/>
      <c r="E33" s="20"/>
      <c r="F33" s="16" t="s">
        <v>54</v>
      </c>
      <c r="G33" s="40" t="s">
        <v>47</v>
      </c>
      <c r="H33" s="40" t="s">
        <v>44</v>
      </c>
      <c r="I33" s="40">
        <v>210</v>
      </c>
      <c r="J33" s="50">
        <v>65</v>
      </c>
      <c r="K33" s="85">
        <f t="shared" si="1"/>
        <v>13650</v>
      </c>
    </row>
    <row r="34" spans="1:14" ht="15.75" hidden="1" customHeight="1">
      <c r="A34" s="11"/>
      <c r="B34" s="33"/>
      <c r="C34" s="35"/>
      <c r="D34" s="23"/>
      <c r="E34" s="20"/>
      <c r="F34" s="16" t="s">
        <v>55</v>
      </c>
      <c r="G34" s="40" t="s">
        <v>47</v>
      </c>
      <c r="H34" s="40" t="s">
        <v>44</v>
      </c>
      <c r="I34" s="40">
        <v>3</v>
      </c>
      <c r="J34" s="50">
        <v>164</v>
      </c>
      <c r="K34" s="85">
        <f t="shared" si="1"/>
        <v>492</v>
      </c>
      <c r="L34" s="88">
        <f>SUM(K9:K34)</f>
        <v>259606.20000000004</v>
      </c>
    </row>
    <row r="35" spans="1:14" ht="31.5" hidden="1" customHeight="1">
      <c r="A35" s="11" t="s">
        <v>12</v>
      </c>
      <c r="B35" s="36" t="s">
        <v>13</v>
      </c>
      <c r="C35" s="34" t="s">
        <v>56</v>
      </c>
      <c r="D35" s="27"/>
      <c r="E35" s="5"/>
      <c r="F35" s="16" t="s">
        <v>72</v>
      </c>
      <c r="G35" s="40" t="s">
        <v>47</v>
      </c>
      <c r="H35" s="41" t="s">
        <v>44</v>
      </c>
      <c r="I35" s="41">
        <v>2</v>
      </c>
      <c r="J35" s="50">
        <v>522</v>
      </c>
      <c r="K35" s="85">
        <f>I35*J35</f>
        <v>1044</v>
      </c>
    </row>
    <row r="36" spans="1:14" ht="15.75" hidden="1" customHeight="1">
      <c r="A36" s="11"/>
      <c r="B36" s="37"/>
      <c r="C36" s="29" t="s">
        <v>65</v>
      </c>
      <c r="D36" s="5"/>
      <c r="E36" s="20"/>
      <c r="F36" s="18" t="s">
        <v>57</v>
      </c>
      <c r="G36" s="40" t="s">
        <v>47</v>
      </c>
      <c r="H36" s="40" t="s">
        <v>45</v>
      </c>
      <c r="I36" s="40">
        <v>5</v>
      </c>
      <c r="J36" s="50">
        <v>1094</v>
      </c>
      <c r="K36" s="85">
        <f t="shared" si="1"/>
        <v>5470</v>
      </c>
    </row>
    <row r="37" spans="1:14" ht="27" hidden="1" customHeight="1">
      <c r="A37" s="11"/>
      <c r="B37" s="37"/>
      <c r="C37" s="31"/>
      <c r="D37" s="5"/>
      <c r="E37" s="20"/>
      <c r="F37" s="18" t="s">
        <v>63</v>
      </c>
      <c r="G37" s="40" t="s">
        <v>47</v>
      </c>
      <c r="H37" s="40" t="s">
        <v>44</v>
      </c>
      <c r="I37" s="40">
        <v>1</v>
      </c>
      <c r="J37" s="84">
        <v>5107</v>
      </c>
      <c r="K37" s="85">
        <f t="shared" si="1"/>
        <v>5107</v>
      </c>
    </row>
    <row r="38" spans="1:14" ht="15.75" hidden="1" customHeight="1">
      <c r="A38" s="11"/>
      <c r="B38" s="37"/>
      <c r="C38" s="31"/>
      <c r="D38" s="5"/>
      <c r="E38" s="20"/>
      <c r="F38" s="16" t="s">
        <v>64</v>
      </c>
      <c r="G38" s="40" t="s">
        <v>47</v>
      </c>
      <c r="H38" s="40" t="s">
        <v>44</v>
      </c>
      <c r="I38" s="40">
        <v>3</v>
      </c>
      <c r="J38" s="84">
        <v>398</v>
      </c>
      <c r="K38" s="85">
        <f>I38*J38</f>
        <v>1194</v>
      </c>
    </row>
    <row r="39" spans="1:14" ht="31.5" hidden="1">
      <c r="A39" s="11"/>
      <c r="B39" s="38"/>
      <c r="C39" s="35" t="s">
        <v>58</v>
      </c>
      <c r="D39" s="21"/>
      <c r="E39" s="5"/>
      <c r="F39" s="18" t="s">
        <v>59</v>
      </c>
      <c r="G39" s="40" t="s">
        <v>60</v>
      </c>
      <c r="H39" s="41" t="s">
        <v>45</v>
      </c>
      <c r="I39" s="41">
        <v>26.4</v>
      </c>
      <c r="J39" s="50">
        <v>444</v>
      </c>
      <c r="K39" s="85">
        <f t="shared" si="1"/>
        <v>11721.599999999999</v>
      </c>
      <c r="L39" s="88">
        <f>SUM(K35:K39)</f>
        <v>24536.6</v>
      </c>
    </row>
    <row r="40" spans="1:14" ht="30" hidden="1">
      <c r="A40" s="10" t="s">
        <v>14</v>
      </c>
      <c r="B40" s="15" t="s">
        <v>15</v>
      </c>
      <c r="C40" s="15"/>
      <c r="D40" s="46"/>
      <c r="E40" s="37"/>
      <c r="F40" s="44"/>
      <c r="G40" s="15"/>
      <c r="H40" s="45"/>
      <c r="I40" s="45"/>
      <c r="J40" s="84"/>
      <c r="K40" s="85">
        <f t="shared" si="1"/>
        <v>0</v>
      </c>
    </row>
    <row r="41" spans="1:14" ht="60" hidden="1">
      <c r="A41" s="10" t="s">
        <v>16</v>
      </c>
      <c r="B41" s="10" t="s">
        <v>17</v>
      </c>
      <c r="C41" s="15"/>
      <c r="D41" s="46"/>
      <c r="E41" s="37"/>
      <c r="F41" s="44"/>
      <c r="G41" s="15"/>
      <c r="H41" s="45"/>
      <c r="I41" s="45"/>
      <c r="J41" s="84"/>
    </row>
    <row r="42" spans="1:14" ht="45" hidden="1">
      <c r="A42" s="10" t="s">
        <v>18</v>
      </c>
      <c r="B42" s="10" t="s">
        <v>19</v>
      </c>
      <c r="C42" s="15"/>
      <c r="D42" s="46"/>
      <c r="E42" s="37"/>
      <c r="F42" s="44"/>
      <c r="G42" s="15"/>
      <c r="H42" s="45"/>
      <c r="I42" s="45"/>
      <c r="J42" s="84"/>
    </row>
    <row r="43" spans="1:14" ht="30" hidden="1">
      <c r="A43" s="10" t="s">
        <v>20</v>
      </c>
      <c r="B43" s="10" t="s">
        <v>21</v>
      </c>
      <c r="C43" s="15"/>
      <c r="D43" s="46"/>
      <c r="E43" s="37"/>
      <c r="F43" s="44"/>
      <c r="G43" s="15"/>
      <c r="H43" s="45"/>
      <c r="I43" s="45"/>
      <c r="J43" s="84"/>
    </row>
    <row r="44" spans="1:14" ht="30" hidden="1">
      <c r="A44" s="10" t="s">
        <v>22</v>
      </c>
      <c r="B44" s="10" t="s">
        <v>23</v>
      </c>
      <c r="C44" s="15"/>
      <c r="D44" s="46"/>
      <c r="E44" s="37"/>
      <c r="F44" s="44"/>
      <c r="G44" s="15"/>
      <c r="H44" s="45"/>
      <c r="I44" s="45"/>
      <c r="J44" s="84"/>
    </row>
    <row r="45" spans="1:14" ht="30" hidden="1">
      <c r="A45" s="10" t="s">
        <v>24</v>
      </c>
      <c r="B45" s="10" t="s">
        <v>25</v>
      </c>
      <c r="C45" s="15" t="s">
        <v>26</v>
      </c>
      <c r="D45" s="46"/>
      <c r="E45" s="37"/>
      <c r="F45" s="44"/>
      <c r="G45" s="15"/>
      <c r="H45" s="45"/>
      <c r="I45" s="45"/>
      <c r="J45" s="84"/>
    </row>
    <row r="46" spans="1:14" ht="18.75" customHeight="1" thickBot="1">
      <c r="F46" s="51" t="s">
        <v>74</v>
      </c>
      <c r="G46" s="52"/>
      <c r="H46" s="53"/>
      <c r="I46" s="53"/>
      <c r="J46" s="53"/>
      <c r="K46" s="54"/>
      <c r="L46" s="55">
        <f>L34+L39</f>
        <v>284142.80000000005</v>
      </c>
      <c r="M46" s="55">
        <f t="shared" ref="M46" si="2">M34+M39+M40+M41</f>
        <v>0</v>
      </c>
      <c r="N46" s="55">
        <f>N34+N39+N40+N41</f>
        <v>0</v>
      </c>
    </row>
    <row r="47" spans="1:14" ht="16.5" thickBot="1">
      <c r="F47" s="56" t="s">
        <v>75</v>
      </c>
      <c r="G47" s="57" t="s">
        <v>134</v>
      </c>
      <c r="H47" s="58" t="s">
        <v>76</v>
      </c>
      <c r="I47" s="57" t="s">
        <v>134</v>
      </c>
      <c r="J47" s="57" t="s">
        <v>135</v>
      </c>
      <c r="K47" s="59"/>
    </row>
    <row r="48" spans="1:14" ht="16.5" thickBot="1">
      <c r="F48" s="60" t="s">
        <v>77</v>
      </c>
      <c r="G48" s="61">
        <f>156817.1*1.18</f>
        <v>185044.17799999999</v>
      </c>
      <c r="H48" s="156" t="s">
        <v>78</v>
      </c>
      <c r="I48" s="157"/>
      <c r="J48" s="172">
        <v>10127.67</v>
      </c>
      <c r="K48" s="62">
        <f>J48/12/$K$1</f>
        <v>0.91043419633225453</v>
      </c>
      <c r="L48" s="63">
        <f>J48/$J$58*100</f>
        <v>1.5426851962681523</v>
      </c>
    </row>
    <row r="49" spans="6:14" ht="16.5" thickBot="1">
      <c r="F49" s="64" t="s">
        <v>79</v>
      </c>
      <c r="G49" s="65">
        <v>0</v>
      </c>
      <c r="H49" s="154" t="s">
        <v>80</v>
      </c>
      <c r="I49" s="155"/>
      <c r="J49" s="66">
        <v>215004</v>
      </c>
      <c r="K49" s="62">
        <f t="shared" ref="K49:K58" si="3">J49/12/$K$1</f>
        <v>19.327939590075513</v>
      </c>
      <c r="L49" s="63">
        <f t="shared" ref="L49:L57" si="4">J49/$J$58*100</f>
        <v>32.750226650200673</v>
      </c>
    </row>
    <row r="50" spans="6:14" ht="16.5" thickBot="1">
      <c r="F50" s="67" t="s">
        <v>81</v>
      </c>
      <c r="G50" s="65">
        <v>406291.9</v>
      </c>
      <c r="H50" s="154" t="s">
        <v>82</v>
      </c>
      <c r="I50" s="155"/>
      <c r="J50" s="131"/>
      <c r="K50" s="62">
        <f t="shared" si="3"/>
        <v>0</v>
      </c>
      <c r="L50" s="63">
        <f t="shared" si="4"/>
        <v>0</v>
      </c>
    </row>
    <row r="51" spans="6:14" ht="16.5" thickBot="1">
      <c r="F51" s="64" t="s">
        <v>83</v>
      </c>
      <c r="G51" s="65"/>
      <c r="H51" s="154" t="s">
        <v>84</v>
      </c>
      <c r="I51" s="155"/>
      <c r="J51" s="131">
        <v>126167</v>
      </c>
      <c r="K51" s="62">
        <f t="shared" si="3"/>
        <v>11.341873426824883</v>
      </c>
      <c r="L51" s="63">
        <f>J51/$J$58*100</f>
        <v>19.218237082918773</v>
      </c>
      <c r="M51" t="s">
        <v>85</v>
      </c>
    </row>
    <row r="52" spans="6:14" ht="16.5" thickBot="1">
      <c r="F52" s="64" t="s">
        <v>86</v>
      </c>
      <c r="G52" s="65"/>
      <c r="H52" s="154" t="s">
        <v>87</v>
      </c>
      <c r="I52" s="155"/>
      <c r="J52" s="131">
        <v>13.42</v>
      </c>
      <c r="K52" s="62">
        <f t="shared" si="3"/>
        <v>1.2064005753326143E-3</v>
      </c>
      <c r="L52" s="63">
        <f t="shared" si="4"/>
        <v>2.0441854181582342E-3</v>
      </c>
      <c r="M52">
        <f>K1*12*12.86</f>
        <v>143054.63999999998</v>
      </c>
    </row>
    <row r="53" spans="6:14" ht="32.25" thickBot="1">
      <c r="F53" s="68" t="s">
        <v>88</v>
      </c>
      <c r="G53" s="69">
        <f>SUM(G48:G52)</f>
        <v>591336.07799999998</v>
      </c>
      <c r="H53" s="154" t="s">
        <v>89</v>
      </c>
      <c r="I53" s="155"/>
      <c r="J53" s="131">
        <v>55573.8</v>
      </c>
      <c r="K53" s="62">
        <f t="shared" si="3"/>
        <v>4.9958468176914783</v>
      </c>
      <c r="L53" s="63">
        <f t="shared" si="4"/>
        <v>8.4652124881998567</v>
      </c>
      <c r="M53" s="94">
        <f>45.74*11.5*K1</f>
        <v>487611.27</v>
      </c>
      <c r="N53" t="s">
        <v>81</v>
      </c>
    </row>
    <row r="54" spans="6:14" ht="32.25" thickBot="1">
      <c r="F54" s="64" t="s">
        <v>90</v>
      </c>
      <c r="G54" s="70"/>
      <c r="H54" s="154" t="s">
        <v>91</v>
      </c>
      <c r="I54" s="155"/>
      <c r="J54" s="131"/>
      <c r="K54" s="62">
        <f t="shared" si="3"/>
        <v>0</v>
      </c>
      <c r="L54" s="63">
        <f t="shared" si="4"/>
        <v>0</v>
      </c>
    </row>
    <row r="55" spans="6:14" ht="32.25" thickBot="1">
      <c r="F55" s="71" t="s">
        <v>92</v>
      </c>
      <c r="G55" s="72">
        <f>G53-I58</f>
        <v>-183329.46159999992</v>
      </c>
      <c r="H55" s="154" t="s">
        <v>93</v>
      </c>
      <c r="I55" s="155"/>
      <c r="J55" s="131">
        <v>86765.3</v>
      </c>
      <c r="K55" s="62">
        <f t="shared" si="3"/>
        <v>7.7998291981301691</v>
      </c>
      <c r="L55" s="63">
        <f t="shared" si="4"/>
        <v>13.21642034740124</v>
      </c>
    </row>
    <row r="56" spans="6:14" ht="32.25" thickBot="1">
      <c r="F56" s="73" t="s">
        <v>94</v>
      </c>
      <c r="G56" s="74"/>
      <c r="H56" s="154" t="s">
        <v>95</v>
      </c>
      <c r="I56" s="155"/>
      <c r="J56" s="131">
        <v>35438.9</v>
      </c>
      <c r="K56" s="62">
        <f t="shared" si="3"/>
        <v>3.1858054656598349</v>
      </c>
      <c r="L56" s="63">
        <f t="shared" si="4"/>
        <v>5.398187974334415</v>
      </c>
    </row>
    <row r="57" spans="6:14" ht="16.5" thickBot="1">
      <c r="H57" s="154" t="s">
        <v>96</v>
      </c>
      <c r="I57" s="155"/>
      <c r="J57" s="131">
        <f>137533.8-J48</f>
        <v>127406.12999999999</v>
      </c>
      <c r="K57" s="62">
        <f t="shared" si="3"/>
        <v>11.45326591154261</v>
      </c>
      <c r="L57" s="63">
        <f t="shared" si="4"/>
        <v>19.406986075258743</v>
      </c>
    </row>
    <row r="58" spans="6:14" ht="16.5" thickBot="1">
      <c r="F58" s="96" t="s">
        <v>97</v>
      </c>
      <c r="G58" s="97">
        <v>803715</v>
      </c>
      <c r="H58" s="75"/>
      <c r="I58" s="76">
        <f>J58*1.18</f>
        <v>774665.5395999999</v>
      </c>
      <c r="J58" s="144">
        <f>SUM(J48:J57)</f>
        <v>656496.22</v>
      </c>
      <c r="K58" s="62">
        <f t="shared" si="3"/>
        <v>59.016201006832077</v>
      </c>
      <c r="L58" s="77">
        <f>SUM(L48:L57)</f>
        <v>100.00000000000001</v>
      </c>
    </row>
    <row r="59" spans="6:14">
      <c r="H59" s="95">
        <f>J58-G58</f>
        <v>-147218.78000000003</v>
      </c>
      <c r="I59" s="171">
        <f>G53-I58</f>
        <v>-183329.46159999992</v>
      </c>
      <c r="J59" s="78">
        <f>J60-J58</f>
        <v>-0.21999999997206032</v>
      </c>
      <c r="K59" t="s">
        <v>98</v>
      </c>
    </row>
    <row r="60" spans="6:14">
      <c r="J60" s="173">
        <f>666924.9-10428.9</f>
        <v>656496</v>
      </c>
    </row>
    <row r="61" spans="6:14">
      <c r="J61" s="174">
        <f>J57+J48</f>
        <v>137533.79999999999</v>
      </c>
    </row>
  </sheetData>
  <mergeCells count="22">
    <mergeCell ref="K3:K4"/>
    <mergeCell ref="H53:I53"/>
    <mergeCell ref="H54:I54"/>
    <mergeCell ref="H55:I55"/>
    <mergeCell ref="H56:I56"/>
    <mergeCell ref="H57:I57"/>
    <mergeCell ref="H48:I48"/>
    <mergeCell ref="H49:I49"/>
    <mergeCell ref="H50:I50"/>
    <mergeCell ref="H51:I51"/>
    <mergeCell ref="H52:I52"/>
    <mergeCell ref="A1:D1"/>
    <mergeCell ref="F1:J1"/>
    <mergeCell ref="A3:A4"/>
    <mergeCell ref="B3:B4"/>
    <mergeCell ref="C3:C4"/>
    <mergeCell ref="D3:D4"/>
    <mergeCell ref="F3:F4"/>
    <mergeCell ref="G3:G4"/>
    <mergeCell ref="H3:H4"/>
    <mergeCell ref="J3:J4"/>
    <mergeCell ref="I3:I4"/>
  </mergeCells>
  <printOptions horizontalCentered="1"/>
  <pageMargins left="0" right="0" top="0" bottom="0" header="0" footer="0"/>
  <pageSetup paperSize="9" scale="3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tabSelected="1" topLeftCell="A28" workbookViewId="0">
      <selection activeCell="I28" sqref="I28"/>
    </sheetView>
  </sheetViews>
  <sheetFormatPr defaultRowHeight="15"/>
  <cols>
    <col min="1" max="1" width="5.7109375" style="140" customWidth="1"/>
    <col min="2" max="2" width="51.42578125" style="141" customWidth="1"/>
    <col min="3" max="3" width="19.85546875" style="141" customWidth="1"/>
    <col min="4" max="4" width="12.5703125" style="142" customWidth="1"/>
    <col min="5" max="5" width="10.42578125" style="142" customWidth="1"/>
    <col min="6" max="6" width="18.28515625" style="143" customWidth="1"/>
    <col min="7" max="7" width="1.85546875" customWidth="1"/>
    <col min="8" max="8" width="12.7109375" bestFit="1" customWidth="1"/>
  </cols>
  <sheetData>
    <row r="1" spans="1:8" s="13" customFormat="1" ht="19.5" customHeight="1">
      <c r="A1" s="98" t="s">
        <v>132</v>
      </c>
      <c r="B1" s="99"/>
      <c r="C1" s="99"/>
      <c r="D1" s="100"/>
      <c r="E1" s="100"/>
      <c r="F1" s="101"/>
      <c r="G1" s="102"/>
    </row>
    <row r="2" spans="1:8" s="104" customFormat="1" ht="19.5" customHeight="1">
      <c r="A2" s="161" t="s">
        <v>133</v>
      </c>
      <c r="B2" s="161"/>
      <c r="C2" s="161"/>
      <c r="D2" s="161"/>
      <c r="E2" s="161"/>
      <c r="F2" s="161"/>
      <c r="G2" s="103"/>
    </row>
    <row r="3" spans="1:8" s="104" customFormat="1" ht="19.5" customHeight="1">
      <c r="A3" s="162" t="s">
        <v>131</v>
      </c>
      <c r="B3" s="163"/>
      <c r="C3" s="163"/>
      <c r="D3" s="163"/>
      <c r="E3" s="163"/>
      <c r="F3" s="163"/>
      <c r="G3" s="103"/>
    </row>
    <row r="4" spans="1:8" ht="19.5" customHeight="1">
      <c r="A4" s="164" t="s">
        <v>108</v>
      </c>
      <c r="B4" s="164"/>
      <c r="C4" s="164"/>
      <c r="D4" s="164"/>
      <c r="E4" s="164"/>
      <c r="F4" s="164"/>
      <c r="G4" s="105"/>
    </row>
    <row r="5" spans="1:8" s="109" customFormat="1" ht="15.75">
      <c r="A5" s="106"/>
      <c r="B5" s="107"/>
      <c r="C5" s="108"/>
      <c r="G5" s="110"/>
    </row>
    <row r="6" spans="1:8" s="13" customFormat="1" ht="15.75">
      <c r="A6" s="111">
        <v>1</v>
      </c>
      <c r="B6" s="160" t="s">
        <v>109</v>
      </c>
      <c r="C6" s="160"/>
      <c r="D6" s="160"/>
      <c r="E6" s="160"/>
      <c r="F6" s="112">
        <v>243.14</v>
      </c>
      <c r="G6" s="102"/>
    </row>
    <row r="7" spans="1:8" s="13" customFormat="1" ht="15.75">
      <c r="A7" s="111">
        <v>2</v>
      </c>
      <c r="B7" s="160" t="s">
        <v>110</v>
      </c>
      <c r="C7" s="160"/>
      <c r="D7" s="160"/>
      <c r="E7" s="160"/>
      <c r="F7" s="112">
        <v>0</v>
      </c>
      <c r="G7" s="102"/>
    </row>
    <row r="8" spans="1:8" s="13" customFormat="1" ht="15.75">
      <c r="A8" s="111">
        <v>3</v>
      </c>
      <c r="B8" s="160" t="s">
        <v>130</v>
      </c>
      <c r="C8" s="160"/>
      <c r="D8" s="160"/>
      <c r="E8" s="160"/>
      <c r="F8" s="112">
        <v>44710.65</v>
      </c>
      <c r="G8" s="102"/>
    </row>
    <row r="9" spans="1:8" s="13" customFormat="1" ht="15.75">
      <c r="A9" s="113">
        <v>4</v>
      </c>
      <c r="B9" s="160" t="s">
        <v>136</v>
      </c>
      <c r="C9" s="160"/>
      <c r="D9" s="160"/>
      <c r="E9" s="160"/>
      <c r="F9" s="112">
        <v>216232.08</v>
      </c>
      <c r="G9" s="102"/>
    </row>
    <row r="10" spans="1:8" s="13" customFormat="1" ht="15.75">
      <c r="A10" s="113">
        <v>5</v>
      </c>
      <c r="B10" s="160" t="s">
        <v>111</v>
      </c>
      <c r="C10" s="160"/>
      <c r="D10" s="160"/>
      <c r="E10" s="160"/>
      <c r="F10" s="112">
        <f>SUM(F11:F14)</f>
        <v>591336.16</v>
      </c>
      <c r="G10" s="102"/>
    </row>
    <row r="11" spans="1:8" s="13" customFormat="1" ht="15.75">
      <c r="A11" s="114"/>
      <c r="B11" s="159" t="s">
        <v>112</v>
      </c>
      <c r="C11" s="159"/>
      <c r="D11" s="159"/>
      <c r="E11" s="159"/>
      <c r="F11" s="115">
        <v>185044.16</v>
      </c>
      <c r="G11" s="102"/>
    </row>
    <row r="12" spans="1:8" s="13" customFormat="1" ht="15.75">
      <c r="A12" s="114"/>
      <c r="B12" s="159" t="s">
        <v>113</v>
      </c>
      <c r="C12" s="159"/>
      <c r="D12" s="159"/>
      <c r="E12" s="159"/>
      <c r="F12" s="115">
        <v>0</v>
      </c>
      <c r="G12" s="102"/>
    </row>
    <row r="13" spans="1:8" s="13" customFormat="1" ht="15.75">
      <c r="A13" s="114"/>
      <c r="B13" s="159" t="s">
        <v>114</v>
      </c>
      <c r="C13" s="159"/>
      <c r="D13" s="159"/>
      <c r="E13" s="159"/>
      <c r="F13" s="115">
        <v>406292</v>
      </c>
      <c r="G13" s="102"/>
    </row>
    <row r="14" spans="1:8" s="13" customFormat="1" ht="15.75">
      <c r="A14" s="114"/>
      <c r="B14" s="159" t="s">
        <v>115</v>
      </c>
      <c r="C14" s="159"/>
      <c r="D14" s="159"/>
      <c r="E14" s="159"/>
      <c r="F14" s="115">
        <v>0</v>
      </c>
      <c r="G14" s="102"/>
    </row>
    <row r="15" spans="1:8" s="13" customFormat="1" ht="15.75">
      <c r="A15" s="116"/>
      <c r="B15" s="159" t="s">
        <v>116</v>
      </c>
      <c r="C15" s="159"/>
      <c r="D15" s="159"/>
      <c r="E15" s="159"/>
      <c r="F15" s="115">
        <v>0</v>
      </c>
      <c r="G15" s="102"/>
    </row>
    <row r="16" spans="1:8" s="13" customFormat="1" ht="15.75">
      <c r="A16" s="111">
        <v>6</v>
      </c>
      <c r="B16" s="160" t="s">
        <v>117</v>
      </c>
      <c r="C16" s="160"/>
      <c r="D16" s="160"/>
      <c r="E16" s="160"/>
      <c r="F16" s="112">
        <f>F10</f>
        <v>591336.16</v>
      </c>
      <c r="G16" s="102"/>
      <c r="H16" s="175"/>
    </row>
    <row r="17" spans="1:8" s="13" customFormat="1" ht="15.75">
      <c r="A17" s="111">
        <v>7</v>
      </c>
      <c r="B17" s="160" t="s">
        <v>118</v>
      </c>
      <c r="C17" s="160"/>
      <c r="D17" s="160"/>
      <c r="E17" s="160"/>
      <c r="F17" s="112">
        <v>410.33</v>
      </c>
      <c r="G17" s="102"/>
      <c r="H17" s="175"/>
    </row>
    <row r="18" spans="1:8" s="13" customFormat="1" ht="15.75">
      <c r="A18" s="111">
        <v>8</v>
      </c>
      <c r="B18" s="160" t="s">
        <v>119</v>
      </c>
      <c r="C18" s="160"/>
      <c r="D18" s="160"/>
      <c r="E18" s="160"/>
      <c r="F18" s="112">
        <v>0</v>
      </c>
      <c r="G18" s="102"/>
      <c r="H18" s="175"/>
    </row>
    <row r="19" spans="1:8" s="13" customFormat="1" ht="15.75">
      <c r="A19" s="111">
        <v>9</v>
      </c>
      <c r="B19" s="160" t="s">
        <v>120</v>
      </c>
      <c r="C19" s="160"/>
      <c r="D19" s="160"/>
      <c r="E19" s="160"/>
      <c r="F19" s="112">
        <v>76065.759999999995</v>
      </c>
      <c r="G19" s="102"/>
      <c r="H19" s="175"/>
    </row>
    <row r="20" spans="1:8" s="13" customFormat="1" ht="15.75">
      <c r="A20" s="117"/>
      <c r="B20" s="118"/>
      <c r="C20" s="119"/>
      <c r="D20" s="120"/>
      <c r="E20" s="120"/>
      <c r="F20" s="120"/>
      <c r="G20" s="121"/>
      <c r="H20" s="120"/>
    </row>
    <row r="21" spans="1:8" s="13" customFormat="1" ht="20.25" customHeight="1">
      <c r="A21" s="117"/>
      <c r="B21" s="122" t="s">
        <v>121</v>
      </c>
      <c r="C21" s="119"/>
      <c r="D21" s="123"/>
      <c r="E21" s="124"/>
      <c r="F21" s="125"/>
      <c r="G21" s="121"/>
      <c r="H21" s="120"/>
    </row>
    <row r="22" spans="1:8" s="129" customFormat="1" ht="63">
      <c r="A22" s="126" t="s">
        <v>122</v>
      </c>
      <c r="B22" s="168" t="s">
        <v>123</v>
      </c>
      <c r="C22" s="169"/>
      <c r="D22" s="169"/>
      <c r="E22" s="170"/>
      <c r="F22" s="127" t="s">
        <v>124</v>
      </c>
      <c r="G22" s="128"/>
      <c r="H22" s="176"/>
    </row>
    <row r="23" spans="1:8" s="13" customFormat="1" ht="33" customHeight="1">
      <c r="A23" s="130">
        <v>1</v>
      </c>
      <c r="B23" s="159" t="s">
        <v>15</v>
      </c>
      <c r="C23" s="159"/>
      <c r="D23" s="159"/>
      <c r="E23" s="159"/>
      <c r="F23" s="131">
        <f>Лист1!J48</f>
        <v>10127.67</v>
      </c>
      <c r="G23" s="121"/>
      <c r="H23" s="120"/>
    </row>
    <row r="24" spans="1:8" s="13" customFormat="1" ht="48.75" customHeight="1">
      <c r="A24" s="130">
        <v>2</v>
      </c>
      <c r="B24" s="159" t="s">
        <v>17</v>
      </c>
      <c r="C24" s="159"/>
      <c r="D24" s="159"/>
      <c r="E24" s="159"/>
      <c r="F24" s="131">
        <f>Лист1!J49</f>
        <v>215004</v>
      </c>
      <c r="G24" s="121"/>
      <c r="H24" s="120"/>
    </row>
    <row r="25" spans="1:8" s="13" customFormat="1" ht="34.5" customHeight="1">
      <c r="A25" s="130">
        <v>3</v>
      </c>
      <c r="B25" s="165" t="s">
        <v>21</v>
      </c>
      <c r="C25" s="166"/>
      <c r="D25" s="166"/>
      <c r="E25" s="167"/>
      <c r="F25" s="131">
        <f>Лист1!J50</f>
        <v>0</v>
      </c>
      <c r="G25" s="121"/>
      <c r="H25" s="120"/>
    </row>
    <row r="26" spans="1:8" s="13" customFormat="1" ht="15.75">
      <c r="A26" s="130">
        <v>4</v>
      </c>
      <c r="B26" s="159" t="s">
        <v>23</v>
      </c>
      <c r="C26" s="159"/>
      <c r="D26" s="159"/>
      <c r="E26" s="159"/>
      <c r="F26" s="131">
        <f>Лист1!J51</f>
        <v>126167</v>
      </c>
      <c r="G26" s="121"/>
      <c r="H26" s="120"/>
    </row>
    <row r="27" spans="1:8" s="13" customFormat="1" ht="33" customHeight="1">
      <c r="A27" s="130">
        <v>5</v>
      </c>
      <c r="B27" s="159" t="s">
        <v>125</v>
      </c>
      <c r="C27" s="159"/>
      <c r="D27" s="159"/>
      <c r="E27" s="159"/>
      <c r="F27" s="131">
        <f>Лист1!J52</f>
        <v>13.42</v>
      </c>
      <c r="G27" s="121"/>
      <c r="H27" s="120"/>
    </row>
    <row r="28" spans="1:8" s="13" customFormat="1" ht="15.75">
      <c r="A28" s="130">
        <v>6</v>
      </c>
      <c r="B28" s="159" t="s">
        <v>9</v>
      </c>
      <c r="C28" s="159"/>
      <c r="D28" s="159"/>
      <c r="E28" s="159"/>
      <c r="F28" s="131">
        <f>Лист1!J53</f>
        <v>55573.8</v>
      </c>
      <c r="G28" s="121"/>
      <c r="H28" s="120"/>
    </row>
    <row r="29" spans="1:8" s="13" customFormat="1" ht="15.75">
      <c r="A29" s="130">
        <v>7</v>
      </c>
      <c r="B29" s="165" t="s">
        <v>126</v>
      </c>
      <c r="C29" s="166"/>
      <c r="D29" s="166"/>
      <c r="E29" s="167"/>
      <c r="F29" s="131">
        <f>Лист1!J54</f>
        <v>0</v>
      </c>
      <c r="G29" s="121"/>
      <c r="H29" s="120"/>
    </row>
    <row r="30" spans="1:8" s="13" customFormat="1" ht="15.75">
      <c r="A30" s="130">
        <v>8</v>
      </c>
      <c r="B30" s="159" t="s">
        <v>26</v>
      </c>
      <c r="C30" s="159"/>
      <c r="D30" s="159"/>
      <c r="E30" s="159"/>
      <c r="F30" s="131">
        <f>Лист1!J55</f>
        <v>86765.3</v>
      </c>
      <c r="G30" s="121"/>
      <c r="H30" s="120"/>
    </row>
    <row r="31" spans="1:8" s="13" customFormat="1" ht="33.75" customHeight="1">
      <c r="A31" s="130">
        <v>9</v>
      </c>
      <c r="B31" s="159" t="s">
        <v>13</v>
      </c>
      <c r="C31" s="159"/>
      <c r="D31" s="159"/>
      <c r="E31" s="159"/>
      <c r="F31" s="131">
        <f>Лист1!J56</f>
        <v>35438.9</v>
      </c>
      <c r="G31" s="121"/>
      <c r="H31" s="120"/>
    </row>
    <row r="32" spans="1:8" s="13" customFormat="1" ht="32.25" customHeight="1">
      <c r="A32" s="130">
        <v>10</v>
      </c>
      <c r="B32" s="159" t="s">
        <v>11</v>
      </c>
      <c r="C32" s="159"/>
      <c r="D32" s="159"/>
      <c r="E32" s="159"/>
      <c r="F32" s="131">
        <f>Лист1!J57</f>
        <v>127406.12999999999</v>
      </c>
      <c r="G32" s="121"/>
      <c r="H32" s="120"/>
    </row>
    <row r="33" spans="1:8" s="13" customFormat="1" ht="15.75">
      <c r="A33" s="130"/>
      <c r="B33" s="160" t="s">
        <v>127</v>
      </c>
      <c r="C33" s="160"/>
      <c r="D33" s="160"/>
      <c r="E33" s="160"/>
      <c r="F33" s="132">
        <f>SUM(F23:F32)</f>
        <v>656496.22</v>
      </c>
      <c r="G33" s="121"/>
      <c r="H33" s="177"/>
    </row>
    <row r="34" spans="1:8" s="13" customFormat="1" ht="21" customHeight="1">
      <c r="A34" s="130"/>
      <c r="B34" s="160" t="s">
        <v>137</v>
      </c>
      <c r="C34" s="160"/>
      <c r="D34" s="160"/>
      <c r="E34" s="160"/>
      <c r="F34" s="132">
        <f>F33*0.18</f>
        <v>118169.31959999999</v>
      </c>
      <c r="G34" s="121"/>
      <c r="H34" s="120"/>
    </row>
    <row r="35" spans="1:8" s="13" customFormat="1" ht="21" customHeight="1">
      <c r="A35" s="130"/>
      <c r="B35" s="160" t="s">
        <v>127</v>
      </c>
      <c r="C35" s="160"/>
      <c r="D35" s="160"/>
      <c r="E35" s="160"/>
      <c r="F35" s="132">
        <f>F33+F34-1</f>
        <v>774664.53960000002</v>
      </c>
      <c r="G35" s="121"/>
      <c r="H35" s="177">
        <f>F10-F35</f>
        <v>-183328.37959999999</v>
      </c>
    </row>
    <row r="36" spans="1:8" s="13" customFormat="1" ht="15.75">
      <c r="A36" s="117"/>
      <c r="B36" s="123"/>
      <c r="C36" s="124"/>
      <c r="D36" s="125"/>
      <c r="E36" s="124"/>
      <c r="F36" s="125"/>
      <c r="G36" s="121"/>
      <c r="H36" s="120"/>
    </row>
    <row r="37" spans="1:8" s="13" customFormat="1" ht="18.75">
      <c r="A37" s="117"/>
      <c r="B37" s="133" t="s">
        <v>128</v>
      </c>
      <c r="C37" s="124"/>
      <c r="D37" s="125"/>
      <c r="E37" s="124"/>
      <c r="F37" s="125"/>
      <c r="G37" s="121"/>
      <c r="H37" s="120"/>
    </row>
    <row r="38" spans="1:8" s="13" customFormat="1" ht="15.75">
      <c r="A38" s="117"/>
      <c r="B38" s="123"/>
      <c r="C38" s="124"/>
      <c r="D38" s="125"/>
      <c r="E38" s="124"/>
      <c r="F38" s="125"/>
      <c r="G38" s="121"/>
      <c r="H38" s="120"/>
    </row>
    <row r="39" spans="1:8" s="13" customFormat="1" ht="15.75">
      <c r="A39" s="130">
        <v>1</v>
      </c>
      <c r="B39" s="159" t="s">
        <v>129</v>
      </c>
      <c r="C39" s="159"/>
      <c r="D39" s="159"/>
      <c r="E39" s="159"/>
      <c r="F39" s="131">
        <v>1226.06</v>
      </c>
      <c r="G39" s="121"/>
      <c r="H39" s="178"/>
    </row>
    <row r="40" spans="1:8" s="13" customFormat="1" ht="15.75">
      <c r="A40" s="130">
        <v>2</v>
      </c>
      <c r="B40" s="159" t="s">
        <v>130</v>
      </c>
      <c r="C40" s="159"/>
      <c r="D40" s="159"/>
      <c r="E40" s="159"/>
      <c r="F40" s="131">
        <v>214045.94</v>
      </c>
      <c r="G40" s="121"/>
      <c r="H40" s="178"/>
    </row>
    <row r="41" spans="1:8" s="13" customFormat="1" ht="15.75">
      <c r="A41" s="130">
        <v>3</v>
      </c>
      <c r="B41" s="159" t="s">
        <v>118</v>
      </c>
      <c r="C41" s="159"/>
      <c r="D41" s="159"/>
      <c r="E41" s="159"/>
      <c r="F41" s="131">
        <v>14203.71</v>
      </c>
      <c r="G41" s="121"/>
      <c r="H41" s="178"/>
    </row>
    <row r="42" spans="1:8" s="13" customFormat="1" ht="15.75">
      <c r="A42" s="130">
        <v>4</v>
      </c>
      <c r="B42" s="159" t="s">
        <v>120</v>
      </c>
      <c r="C42" s="159"/>
      <c r="D42" s="159"/>
      <c r="E42" s="159"/>
      <c r="F42" s="131">
        <v>411821.55</v>
      </c>
      <c r="G42" s="121"/>
      <c r="H42" s="178"/>
    </row>
    <row r="43" spans="1:8" s="13" customFormat="1" ht="15.75">
      <c r="A43" s="117"/>
      <c r="B43" s="118"/>
      <c r="C43" s="119"/>
      <c r="D43" s="123"/>
      <c r="E43" s="124"/>
      <c r="F43" s="125"/>
      <c r="G43" s="121"/>
      <c r="H43" s="120"/>
    </row>
    <row r="44" spans="1:8" s="13" customFormat="1" ht="15.75">
      <c r="A44" s="117"/>
      <c r="B44" s="118"/>
      <c r="C44" s="119"/>
      <c r="D44" s="123"/>
      <c r="E44" s="124"/>
      <c r="F44" s="125"/>
      <c r="G44" s="121"/>
      <c r="H44" s="120"/>
    </row>
    <row r="45" spans="1:8" s="13" customFormat="1" ht="15.75">
      <c r="A45" s="134"/>
      <c r="B45" s="135"/>
      <c r="C45" s="136"/>
      <c r="D45" s="137"/>
      <c r="E45" s="138"/>
      <c r="F45" s="139"/>
      <c r="G45" s="121"/>
      <c r="H45" s="120"/>
    </row>
    <row r="46" spans="1:8">
      <c r="H46" s="179"/>
    </row>
    <row r="47" spans="1:8">
      <c r="H47" s="179"/>
    </row>
    <row r="48" spans="1:8">
      <c r="H48" s="179"/>
    </row>
    <row r="49" spans="8:8">
      <c r="H49" s="179"/>
    </row>
    <row r="50" spans="8:8">
      <c r="H50" s="179"/>
    </row>
    <row r="51" spans="8:8">
      <c r="H51" s="179"/>
    </row>
    <row r="52" spans="8:8">
      <c r="H52" s="179"/>
    </row>
  </sheetData>
  <mergeCells count="37">
    <mergeCell ref="B31:E31"/>
    <mergeCell ref="B32:E32"/>
    <mergeCell ref="H39:H42"/>
    <mergeCell ref="B40:E40"/>
    <mergeCell ref="B41:E41"/>
    <mergeCell ref="B42:E42"/>
    <mergeCell ref="B33:E33"/>
    <mergeCell ref="B39:E39"/>
    <mergeCell ref="B34:E34"/>
    <mergeCell ref="B35:E35"/>
    <mergeCell ref="B12:E12"/>
    <mergeCell ref="B13:E13"/>
    <mergeCell ref="B14:E14"/>
    <mergeCell ref="B15:E15"/>
    <mergeCell ref="B16:E16"/>
    <mergeCell ref="B28:E28"/>
    <mergeCell ref="B29:E29"/>
    <mergeCell ref="B30:E30"/>
    <mergeCell ref="H16:H19"/>
    <mergeCell ref="B17:E17"/>
    <mergeCell ref="B18:E18"/>
    <mergeCell ref="B19:E19"/>
    <mergeCell ref="B27:E27"/>
    <mergeCell ref="B22:E22"/>
    <mergeCell ref="B23:E23"/>
    <mergeCell ref="B24:E24"/>
    <mergeCell ref="B25:E25"/>
    <mergeCell ref="B26:E26"/>
    <mergeCell ref="B11:E11"/>
    <mergeCell ref="B8:E8"/>
    <mergeCell ref="A2:F2"/>
    <mergeCell ref="A3:F3"/>
    <mergeCell ref="A4:F4"/>
    <mergeCell ref="B6:E6"/>
    <mergeCell ref="B7:E7"/>
    <mergeCell ref="B9:E9"/>
    <mergeCell ref="B10:E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на стенд</vt:lpstr>
      <vt:lpstr>'на стенд'!Область_печати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2018-04-27T03:58:36Z</dcterms:modified>
</cp:coreProperties>
</file>