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/>
  </bookViews>
  <sheets>
    <sheet name="Тарифы" sheetId="4" r:id="rId1"/>
    <sheet name="Лист1" sheetId="1" r:id="rId2"/>
    <sheet name="Лист2" sheetId="2" r:id="rId3"/>
    <sheet name="Лист3" sheetId="3" r:id="rId4"/>
  </sheets>
  <definedNames>
    <definedName name="_xlnm.Print_Area" localSheetId="0">Тарифы!$A$1:$AM$69</definedName>
  </definedNames>
  <calcPr calcId="124519"/>
</workbook>
</file>

<file path=xl/calcChain.xml><?xml version="1.0" encoding="utf-8"?>
<calcChain xmlns="http://schemas.openxmlformats.org/spreadsheetml/2006/main">
  <c r="AF39" i="4"/>
  <c r="AF22"/>
  <c r="AF30" l="1"/>
  <c r="AF24"/>
  <c r="AF23"/>
  <c r="AF29"/>
  <c r="AH10" l="1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9"/>
  <c r="AE22" l="1"/>
  <c r="AE31"/>
  <c r="AE32"/>
  <c r="AE33"/>
  <c r="AE34"/>
  <c r="AE35"/>
  <c r="AE36"/>
  <c r="AE37"/>
  <c r="AE38"/>
  <c r="AE39"/>
  <c r="AE40"/>
  <c r="AC14" l="1"/>
  <c r="Z81"/>
  <c r="Z82"/>
  <c r="Z79"/>
  <c r="Z77"/>
  <c r="Z75"/>
  <c r="Z74"/>
  <c r="Z72"/>
  <c r="Z71"/>
  <c r="AE14" l="1"/>
  <c r="AE23" l="1"/>
  <c r="AC10" l="1"/>
  <c r="AA20" l="1"/>
  <c r="AB20" s="1"/>
  <c r="X20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29"/>
  <c r="AE28"/>
  <c r="AE27"/>
  <c r="AE26"/>
  <c r="AE25"/>
  <c r="AE24"/>
  <c r="AE21"/>
  <c r="AE20"/>
  <c r="AE19"/>
  <c r="AE18"/>
  <c r="AE17"/>
  <c r="AE16"/>
  <c r="AE15"/>
  <c r="AE13"/>
  <c r="AE12"/>
  <c r="AE11"/>
  <c r="AE30"/>
  <c r="AE10"/>
  <c r="Y10" l="1"/>
  <c r="Y28" l="1"/>
  <c r="Y27"/>
  <c r="Y12"/>
  <c r="Y13"/>
  <c r="Y14"/>
  <c r="X11" l="1"/>
  <c r="Y11" s="1"/>
  <c r="X24"/>
  <c r="W24"/>
  <c r="W30"/>
  <c r="Y15"/>
  <c r="Y16"/>
  <c r="Y17"/>
  <c r="Y18"/>
  <c r="Y19"/>
  <c r="Y20"/>
  <c r="Y21"/>
  <c r="Y23"/>
  <c r="Y25"/>
  <c r="Y26"/>
  <c r="Y29"/>
  <c r="Y31"/>
  <c r="Y32"/>
  <c r="Y33"/>
  <c r="Y34"/>
  <c r="Y35"/>
  <c r="Y36"/>
  <c r="Y37"/>
  <c r="Y38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X9"/>
  <c r="Y9" l="1"/>
  <c r="AC9"/>
  <c r="AE9" s="1"/>
  <c r="X30"/>
  <c r="Y30" s="1"/>
  <c r="Y24"/>
  <c r="V20"/>
  <c r="V54" l="1"/>
  <c r="V55"/>
  <c r="V58"/>
  <c r="V59"/>
  <c r="V60"/>
  <c r="V61"/>
  <c r="V62"/>
  <c r="V63"/>
  <c r="V64"/>
  <c r="V57"/>
  <c r="V21"/>
  <c r="V56" l="1"/>
  <c r="V35" l="1"/>
  <c r="V33"/>
  <c r="V34"/>
  <c r="V36"/>
  <c r="V53" l="1"/>
  <c r="V52"/>
  <c r="V51"/>
  <c r="V50"/>
  <c r="V49"/>
  <c r="V48"/>
  <c r="V45"/>
  <c r="V44"/>
  <c r="V43"/>
  <c r="V41"/>
  <c r="V38"/>
  <c r="V37"/>
  <c r="V32"/>
  <c r="V31"/>
  <c r="V30"/>
  <c r="V29"/>
  <c r="V26"/>
  <c r="V25"/>
  <c r="V24"/>
  <c r="V23"/>
  <c r="V19"/>
  <c r="V18"/>
  <c r="V17"/>
  <c r="V16"/>
  <c r="V15"/>
  <c r="V13"/>
  <c r="V12"/>
  <c r="V11"/>
  <c r="V9"/>
  <c r="V10"/>
  <c r="Q13" l="1"/>
  <c r="Q16"/>
  <c r="Q17"/>
  <c r="Q18"/>
  <c r="M13"/>
  <c r="M15"/>
  <c r="M16"/>
  <c r="M17"/>
  <c r="M18"/>
  <c r="M19"/>
  <c r="Q19"/>
  <c r="Q44" l="1"/>
  <c r="Q12" l="1"/>
  <c r="P56" l="1"/>
  <c r="Q56" s="1"/>
  <c r="Q55"/>
  <c r="Q54"/>
  <c r="Q53"/>
  <c r="Q52"/>
  <c r="Q51"/>
  <c r="Q50"/>
  <c r="Q49"/>
  <c r="Q48"/>
  <c r="Q45"/>
  <c r="Q43"/>
  <c r="Q41"/>
  <c r="Q38"/>
  <c r="Q37"/>
  <c r="Q32"/>
  <c r="Q31"/>
  <c r="Q30"/>
  <c r="Q29"/>
  <c r="Q26"/>
  <c r="Q25"/>
  <c r="Q24"/>
  <c r="Q23"/>
  <c r="Q11"/>
  <c r="Q9"/>
  <c r="Q10"/>
  <c r="M55"/>
  <c r="M46" l="1"/>
  <c r="M42"/>
  <c r="G33" l="1"/>
  <c r="G31"/>
  <c r="G29"/>
  <c r="J52"/>
  <c r="J53"/>
  <c r="J50"/>
  <c r="J51"/>
  <c r="J49"/>
  <c r="J48"/>
  <c r="M48"/>
  <c r="M45"/>
  <c r="M47"/>
  <c r="J45"/>
  <c r="J47"/>
  <c r="M41"/>
  <c r="M43"/>
  <c r="M44"/>
  <c r="J41"/>
  <c r="J43"/>
  <c r="J44"/>
  <c r="J33"/>
  <c r="J34"/>
  <c r="J31"/>
  <c r="J32"/>
  <c r="M31"/>
  <c r="M32"/>
  <c r="M29"/>
  <c r="M30"/>
  <c r="J30"/>
  <c r="J29"/>
  <c r="J37"/>
  <c r="J38"/>
  <c r="G25"/>
  <c r="M25"/>
  <c r="M26"/>
  <c r="J25"/>
  <c r="J26"/>
  <c r="J23"/>
  <c r="J24"/>
  <c r="M11"/>
  <c r="M12"/>
  <c r="J11"/>
  <c r="J12"/>
  <c r="J13"/>
  <c r="J15"/>
  <c r="J16"/>
  <c r="M9"/>
  <c r="J9"/>
  <c r="M52" l="1"/>
  <c r="M53"/>
  <c r="L56"/>
  <c r="M56" s="1"/>
  <c r="J55"/>
  <c r="J56"/>
  <c r="M54" l="1"/>
  <c r="J54"/>
  <c r="M51"/>
  <c r="M50"/>
  <c r="M49"/>
  <c r="M38"/>
  <c r="G38"/>
  <c r="M37"/>
  <c r="M24"/>
  <c r="G24"/>
  <c r="M23"/>
  <c r="M10"/>
  <c r="J10"/>
</calcChain>
</file>

<file path=xl/sharedStrings.xml><?xml version="1.0" encoding="utf-8"?>
<sst xmlns="http://schemas.openxmlformats.org/spreadsheetml/2006/main" count="320" uniqueCount="176">
  <si>
    <t>Вид коммунальной услуги</t>
  </si>
  <si>
    <t>Наименование РСО</t>
  </si>
  <si>
    <t>Единица измерения</t>
  </si>
  <si>
    <t>Тарифы РСО</t>
  </si>
  <si>
    <t>с 01.01.2017</t>
  </si>
  <si>
    <t>с 01.07.2017</t>
  </si>
  <si>
    <t>руб./Гкал</t>
  </si>
  <si>
    <t>Горячее водоснабжение (для открытых систем)</t>
  </si>
  <si>
    <t>компонент на теплоноситель</t>
  </si>
  <si>
    <t>руб./м3</t>
  </si>
  <si>
    <t>компонент на тепловую энергию</t>
  </si>
  <si>
    <t>Холодное водоснабжение</t>
  </si>
  <si>
    <t>Водоотведение</t>
  </si>
  <si>
    <t>ПАО "Красноярскэнергосбыт"</t>
  </si>
  <si>
    <t>руб./кВт</t>
  </si>
  <si>
    <t>АО "Красноярсккрайгаз"</t>
  </si>
  <si>
    <t>руб./кг</t>
  </si>
  <si>
    <t>Наименование ИКУ</t>
  </si>
  <si>
    <t xml:space="preserve"> по соц.норме</t>
  </si>
  <si>
    <t>Электроэнергия                    (дома, оборуд. стац. электроплитами)</t>
  </si>
  <si>
    <t>сверхсоц.нормы</t>
  </si>
  <si>
    <t>Электроэнергия                  (дома, не оборуд. стац. электроплитами)</t>
  </si>
  <si>
    <t xml:space="preserve"> Сжиженый газ </t>
  </si>
  <si>
    <t>из групповых резервуарных установок</t>
  </si>
  <si>
    <t>Твердое топливо</t>
  </si>
  <si>
    <t>уголь</t>
  </si>
  <si>
    <t>дрова</t>
  </si>
  <si>
    <t>Тепловая энергия (отопление)</t>
  </si>
  <si>
    <t>Вид дров(группы):</t>
  </si>
  <si>
    <t>руб./т</t>
  </si>
  <si>
    <t>руб./скл.куб.м.</t>
  </si>
  <si>
    <t>с 01.01.2018</t>
  </si>
  <si>
    <t>с 01.07.2018</t>
  </si>
  <si>
    <t>Приказ РЭК Красноярского края                   от 19.12.2017 № 610-п</t>
  </si>
  <si>
    <t xml:space="preserve"> НПА                                                                 (изменяющий документ)</t>
  </si>
  <si>
    <t xml:space="preserve">Постановление Правительства Красноярского края
от 26.12.2017 N 792-п
</t>
  </si>
  <si>
    <t>газ в баллонах                 без доставки</t>
  </si>
  <si>
    <t>№ п/п</t>
  </si>
  <si>
    <t>Наименование городского или сельского поселения</t>
  </si>
  <si>
    <t>темп роста, %</t>
  </si>
  <si>
    <t>г. Красноярск</t>
  </si>
  <si>
    <t>Приказ РЭК от 19.12.2017 № 504-п</t>
  </si>
  <si>
    <t>Приказ РЭК от 19.12.2017 № 533-п</t>
  </si>
  <si>
    <t>2БР  Марка</t>
  </si>
  <si>
    <t>Е.А. Заречнева</t>
  </si>
  <si>
    <t>Приказ РЭК 14.11.2017 №105-п</t>
  </si>
  <si>
    <t>Приказ РЭК 19.12.2017 № 621-п</t>
  </si>
  <si>
    <t>Приказ РЭК от 19.12.2017 № 506-п</t>
  </si>
  <si>
    <t>Приказ РЭК 19.12.2017 N 627-п</t>
  </si>
  <si>
    <t>Приказ РЭК от 19.12.2017 № 535-п</t>
  </si>
  <si>
    <t>риказ РЭК 02.12.2015 № 290-п</t>
  </si>
  <si>
    <t>Приказ РЭК от 16.12.2015 № 415-п</t>
  </si>
  <si>
    <t>Приказ РЭК от 19.12.2017 N 628-п</t>
  </si>
  <si>
    <t>Приказ РЭК от 18.12.2017 № 871-в</t>
  </si>
  <si>
    <t>Приказ РЭК от 27.11.2017 N 567-в</t>
  </si>
  <si>
    <t>Приказ РЭК от 15.11.2017 N 388-в</t>
  </si>
  <si>
    <t>Приказ РЭК от 18.12.2017 № 873-в</t>
  </si>
  <si>
    <t>Приказ РЭК от 27.11.2017 N 565-в</t>
  </si>
  <si>
    <t xml:space="preserve">ООО "Красноярская Теплоэнергетическая Компания" </t>
  </si>
  <si>
    <t>ООО "Красноярский жилищно-коммунальный комплекс"</t>
  </si>
  <si>
    <t xml:space="preserve">ОАО "Красноярский электровагоноремонтный завод" </t>
  </si>
  <si>
    <t>ООО "Курорт "Озеро Учум"</t>
  </si>
  <si>
    <t>ООО "ФармЭнерго"</t>
  </si>
  <si>
    <t>ООО "Региональная тепловая компания"</t>
  </si>
  <si>
    <t xml:space="preserve">ООО  "КраМЗЭнерго" </t>
  </si>
  <si>
    <t xml:space="preserve">структурное подразделение Центральной дирекции по тепловодоснабжению - филиала ОАО "РЖД" </t>
  </si>
  <si>
    <t>структурное подразделение Красноярской железной дороги - филиала ОАО "РЖД"</t>
  </si>
  <si>
    <t>структурного подразделения Центральной дирекции по тепловодоснабжению - филиала ОАО "РЖД"</t>
  </si>
  <si>
    <t>Приказ РЭК от 26.06.2018 № 171-в</t>
  </si>
  <si>
    <t>Приказ РЭК от 26.06.2018 № 172-в</t>
  </si>
  <si>
    <t>24,73                            с 01.10.2018</t>
  </si>
  <si>
    <t>15,74                        01.10.2018</t>
  </si>
  <si>
    <t>1056,41, с 07.12.2018 1063,53</t>
  </si>
  <si>
    <t>Постановление Правительства Красноярского края
от 02.11.2017 N 655-п, от 27.11.2018 № 692-п</t>
  </si>
  <si>
    <t>Приказ МТП от 19.12.2017 № 350-п</t>
  </si>
  <si>
    <t>Приказ МТП от 19.12.2017 № 348-п</t>
  </si>
  <si>
    <t>Приказ РЭК от 19.12.2017 № 909-в</t>
  </si>
  <si>
    <t>Приказ РЭК Красноярского края                   от 19.12.2018 № 323-п</t>
  </si>
  <si>
    <t xml:space="preserve">Постановление Правительства Красноярского края
от 25.12.2018 N 767-п
</t>
  </si>
  <si>
    <t>Приказ МТП от 13.12.2018 N 766-в</t>
  </si>
  <si>
    <t>-</t>
  </si>
  <si>
    <t>№ 379-п 19.12.2018</t>
  </si>
  <si>
    <t>Приказ МТП 19.12.2018 № 511-п</t>
  </si>
  <si>
    <t>Приказ МТП от 19.12.2018 № 355-п</t>
  </si>
  <si>
    <t>Приказ МТП 19.12.2018 N 513-п</t>
  </si>
  <si>
    <t>Приказ МТП от 19.12.2018 № 357-п</t>
  </si>
  <si>
    <t>Приказ МТП от 19.12.2018 № 907-в</t>
  </si>
  <si>
    <t>Приказ МТП от 19.12.2018 N 514-п</t>
  </si>
  <si>
    <t>Приказ МТП 19.12.2018 № 377-п</t>
  </si>
  <si>
    <t>Приказ МТП от 20.11.2018 № 263-В</t>
  </si>
  <si>
    <t>с 01.01.2019</t>
  </si>
  <si>
    <t>с 01.07.2019</t>
  </si>
  <si>
    <t>ООО "Орбита"</t>
  </si>
  <si>
    <t>Приказ МТП от 19.12.2018 № 338-п</t>
  </si>
  <si>
    <t>Приказ МТП от 26.11.2018 № 41-п</t>
  </si>
  <si>
    <t>Приказ РЭК от 02.12.2015 № 308-п</t>
  </si>
  <si>
    <t>Приказ РЭК 04.10.2011 №273-п</t>
  </si>
  <si>
    <t>с 01.01.2020</t>
  </si>
  <si>
    <t>с 01.07.2020</t>
  </si>
  <si>
    <t>Приказ МТП от 18.11.2019 № 100-п</t>
  </si>
  <si>
    <t>Приказ МТП от 11.12.2019 № 272-п</t>
  </si>
  <si>
    <t>Приказ МТП от 05.12.2019 № 849-в</t>
  </si>
  <si>
    <t>Приказ МТП от 07.11.2019 № 449-В</t>
  </si>
  <si>
    <t>Управляющая Компания «Сосны»</t>
  </si>
  <si>
    <t>Приказ МТП от 18.12.2019 №512-п</t>
  </si>
  <si>
    <t>Рециклинговая Компания»</t>
  </si>
  <si>
    <t>ООО "Красноярская Рециклинговая Компани"</t>
  </si>
  <si>
    <t>Вывоз твердых коммунальных отходов</t>
  </si>
  <si>
    <t>Приказ МТП от 18.12.2019 № 393-п</t>
  </si>
  <si>
    <t>ООО Управляющая Компания «Сосны»</t>
  </si>
  <si>
    <t>Приказ МТП от 09.12.2019 № 244-п</t>
  </si>
  <si>
    <t>ООО «РостТех»</t>
  </si>
  <si>
    <t>АО "Красноярская региональная энергетическая компания"</t>
  </si>
  <si>
    <t>Приказ МТП от 18.12.2019 № 482-п</t>
  </si>
  <si>
    <t>с 01.01.2021</t>
  </si>
  <si>
    <t>с 01.07.2021</t>
  </si>
  <si>
    <t>Приказ МТП от 17.12.2020 № 21-т</t>
  </si>
  <si>
    <t>Приказ МТП от 17.12.2020 N 57-э</t>
  </si>
  <si>
    <t>Приказ МТП от 14.12.2020 № 803-В</t>
  </si>
  <si>
    <t>Приказ МТП от 14.12.2020 № 801-в</t>
  </si>
  <si>
    <t>Приказ МТП от 17.12.2020 № 471-п</t>
  </si>
  <si>
    <t>Приказ МТП от 17.12.2020 № 466-п</t>
  </si>
  <si>
    <t xml:space="preserve">Приказ МТП от 17.12.2020 N 2-г
</t>
  </si>
  <si>
    <t>Соглашение с администрацией города от 17.09.2020 № 24-23</t>
  </si>
  <si>
    <t>зона № 06</t>
  </si>
  <si>
    <t>зона № 08-11, 13-14</t>
  </si>
  <si>
    <t>АО "Енисейская ТЕК-13" ("Краском")</t>
  </si>
  <si>
    <t xml:space="preserve"> НПА       (изменяющий документ)</t>
  </si>
  <si>
    <t>Соглашение с администрацией города от 11.09.2020 № 23-23</t>
  </si>
  <si>
    <t>Соглашение с администрацией города от 11.09.2020 № 22-23</t>
  </si>
  <si>
    <t>АО "Енисейская ТГК-13"</t>
  </si>
  <si>
    <t>Соглашение с администрацией города от 11.09.2020 № 23-23 (письмо АО "Енисейская ТГК-13" от 12.04.2021 № 2.1/01-34238/21-0-0)</t>
  </si>
  <si>
    <t>АО "Енисейская ТГК-13" (ООО"Краском")</t>
  </si>
  <si>
    <t>АО "Енисейская ТГК-13" (АО "КрЭВРЗ)</t>
  </si>
  <si>
    <t>Справка по тарифам г. Красноярск</t>
  </si>
  <si>
    <t>Приказ МТП от 19.12.2019 № 1182-в</t>
  </si>
  <si>
    <t>правый</t>
  </si>
  <si>
    <t>с 01.01.2022</t>
  </si>
  <si>
    <t>с 01.07.2022</t>
  </si>
  <si>
    <t>предельный тариф(11.11.2021 № 61-п)</t>
  </si>
  <si>
    <t>КГБУЗД "Красноярский краевой противотуберкулезный диспанчсер № 1"</t>
  </si>
  <si>
    <t>до 30.08.2021 1161,14 с 01.09.2021 1130,38</t>
  </si>
  <si>
    <t>Приказ МТП от 19.08.2021 № 145-в</t>
  </si>
  <si>
    <t>17.12.2021 № 2-г</t>
  </si>
  <si>
    <t>1161,14 c 01.11.2021 1530,23</t>
  </si>
  <si>
    <t>20.12.2021 №26-т</t>
  </si>
  <si>
    <t>16.12.2021 № 873-в</t>
  </si>
  <si>
    <t>16.12.2021 № 875-в</t>
  </si>
  <si>
    <t>16.12.2021 № 887-в</t>
  </si>
  <si>
    <t>16.12.2021 № 889-в</t>
  </si>
  <si>
    <t>ЕТГК-13:</t>
  </si>
  <si>
    <t>КрасТЭК:</t>
  </si>
  <si>
    <t>ЕВРЗ:</t>
  </si>
  <si>
    <t>КрасКом ХВС:</t>
  </si>
  <si>
    <t>КрасКом ВО:</t>
  </si>
  <si>
    <t>19.12.2021 № 335-п</t>
  </si>
  <si>
    <t>17.12.2021 № 321-п</t>
  </si>
  <si>
    <t>17.12.2021 № 314-п</t>
  </si>
  <si>
    <t>газ в баллонах без доставки</t>
  </si>
  <si>
    <t>17.12.2021 № 73-э</t>
  </si>
  <si>
    <t>с 01.07.2022 по 30.11.2022</t>
  </si>
  <si>
    <t>с 30.11.2022 по 31.12.2023</t>
  </si>
  <si>
    <t>16.11.2022 № № 659-в</t>
  </si>
  <si>
    <t>18.11.2022 № 83 -э</t>
  </si>
  <si>
    <t>16.11.2022 №  661-в</t>
  </si>
  <si>
    <t>17.11.2022 № № 102-п</t>
  </si>
  <si>
    <t>2460220440</t>
  </si>
  <si>
    <t>2461223108</t>
  </si>
  <si>
    <t>2465240182</t>
  </si>
  <si>
    <t>2460062553</t>
  </si>
  <si>
    <t>1901067718</t>
  </si>
  <si>
    <t>предельный уровень 14.11.2022 № 81-п</t>
  </si>
  <si>
    <t>17.11.2022 № 285-п</t>
  </si>
  <si>
    <t>17.11.2022 № 368-п</t>
  </si>
  <si>
    <t>23.11.2022 № 1-г</t>
  </si>
  <si>
    <t>23.12.2022 № 923-в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</si>
</sst>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1F497D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2" borderId="0" xfId="1" applyFont="1" applyFill="1"/>
    <xf numFmtId="164" fontId="3" fillId="2" borderId="0" xfId="1" applyNumberFormat="1" applyFont="1" applyFill="1"/>
    <xf numFmtId="164" fontId="2" fillId="2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/>
    <xf numFmtId="164" fontId="3" fillId="2" borderId="1" xfId="1" applyNumberFormat="1" applyFont="1" applyFill="1" applyBorder="1"/>
    <xf numFmtId="0" fontId="4" fillId="2" borderId="1" xfId="1" applyFont="1" applyFill="1" applyBorder="1" applyAlignment="1">
      <alignment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11" fillId="2" borderId="0" xfId="1" applyFont="1" applyFill="1"/>
    <xf numFmtId="164" fontId="11" fillId="2" borderId="0" xfId="1" applyNumberFormat="1" applyFont="1" applyFill="1"/>
    <xf numFmtId="0" fontId="0" fillId="2" borderId="1" xfId="0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11" fillId="2" borderId="1" xfId="1" applyFont="1" applyFill="1" applyBorder="1"/>
    <xf numFmtId="164" fontId="11" fillId="2" borderId="1" xfId="1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3" xfId="0" applyFont="1" applyFill="1" applyBorder="1"/>
    <xf numFmtId="0" fontId="0" fillId="2" borderId="1" xfId="0" applyFill="1" applyBorder="1"/>
    <xf numFmtId="0" fontId="11" fillId="2" borderId="1" xfId="0" applyFont="1" applyFill="1" applyBorder="1" applyAlignment="1">
      <alignment horizontal="right"/>
    </xf>
    <xf numFmtId="0" fontId="0" fillId="2" borderId="3" xfId="0" applyFill="1" applyBorder="1"/>
    <xf numFmtId="0" fontId="3" fillId="2" borderId="5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0" xfId="2" applyNumberFormat="1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9" fontId="4" fillId="2" borderId="1" xfId="2" applyFont="1" applyFill="1" applyBorder="1" applyAlignment="1">
      <alignment horizontal="center" vertical="center" wrapText="1"/>
    </xf>
    <xf numFmtId="4" fontId="3" fillId="2" borderId="0" xfId="1" applyNumberFormat="1" applyFont="1" applyFill="1"/>
    <xf numFmtId="4" fontId="2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4" fontId="4" fillId="2" borderId="5" xfId="2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0" fontId="14" fillId="2" borderId="0" xfId="1" applyFont="1" applyFill="1"/>
    <xf numFmtId="164" fontId="14" fillId="2" borderId="0" xfId="1" applyNumberFormat="1" applyFont="1" applyFill="1"/>
    <xf numFmtId="0" fontId="15" fillId="2" borderId="0" xfId="0" applyFont="1" applyFill="1" applyBorder="1"/>
    <xf numFmtId="0" fontId="10" fillId="2" borderId="0" xfId="0" applyFont="1" applyFill="1" applyBorder="1"/>
    <xf numFmtId="0" fontId="14" fillId="2" borderId="0" xfId="1" applyFont="1" applyFill="1" applyBorder="1"/>
    <xf numFmtId="0" fontId="14" fillId="2" borderId="0" xfId="1" applyFont="1" applyFill="1" applyBorder="1" applyAlignment="1">
      <alignment horizontal="center" vertical="center"/>
    </xf>
    <xf numFmtId="164" fontId="14" fillId="2" borderId="0" xfId="1" applyNumberFormat="1" applyFont="1" applyFill="1" applyBorder="1"/>
    <xf numFmtId="9" fontId="14" fillId="2" borderId="0" xfId="2" applyFont="1" applyFill="1" applyBorder="1" applyAlignment="1">
      <alignment horizontal="center" vertical="center"/>
    </xf>
    <xf numFmtId="4" fontId="14" fillId="2" borderId="0" xfId="1" applyNumberFormat="1" applyFont="1" applyFill="1" applyBorder="1"/>
    <xf numFmtId="9" fontId="4" fillId="2" borderId="0" xfId="2" applyFont="1" applyFill="1" applyBorder="1" applyAlignment="1">
      <alignment vertical="center"/>
    </xf>
    <xf numFmtId="4" fontId="6" fillId="2" borderId="14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4" fillId="2" borderId="5" xfId="2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164" fontId="4" fillId="2" borderId="14" xfId="2" applyNumberFormat="1" applyFont="1" applyFill="1" applyBorder="1" applyAlignment="1">
      <alignment horizontal="center" vertical="center"/>
    </xf>
    <xf numFmtId="0" fontId="3" fillId="2" borderId="0" xfId="1" applyFont="1" applyFill="1" applyBorder="1"/>
    <xf numFmtId="0" fontId="3" fillId="2" borderId="0" xfId="1" applyFont="1" applyFill="1" applyBorder="1" applyAlignment="1">
      <alignment vertical="top" wrapText="1"/>
    </xf>
    <xf numFmtId="4" fontId="3" fillId="2" borderId="0" xfId="1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12" xfId="1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vertical="center" wrapText="1"/>
    </xf>
    <xf numFmtId="49" fontId="2" fillId="2" borderId="12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/>
    <xf numFmtId="49" fontId="3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/>
    <xf numFmtId="49" fontId="11" fillId="2" borderId="0" xfId="1" applyNumberFormat="1" applyFont="1" applyFill="1"/>
    <xf numFmtId="49" fontId="14" fillId="2" borderId="0" xfId="1" applyNumberFormat="1" applyFont="1" applyFill="1"/>
    <xf numFmtId="49" fontId="13" fillId="2" borderId="0" xfId="0" applyNumberFormat="1" applyFont="1" applyFill="1" applyBorder="1"/>
    <xf numFmtId="49" fontId="10" fillId="2" borderId="0" xfId="0" applyNumberFormat="1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4" fillId="2" borderId="2" xfId="2" applyFont="1" applyFill="1" applyBorder="1" applyAlignment="1">
      <alignment horizontal="center" vertical="center" wrapText="1"/>
    </xf>
    <xf numFmtId="9" fontId="4" fillId="2" borderId="4" xfId="2" applyFont="1" applyFill="1" applyBorder="1" applyAlignment="1">
      <alignment horizontal="center" vertical="center"/>
    </xf>
    <xf numFmtId="9" fontId="4" fillId="2" borderId="2" xfId="2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9" fontId="4" fillId="2" borderId="1" xfId="2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4" fontId="2" fillId="2" borderId="11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vertical="top" wrapText="1"/>
    </xf>
    <xf numFmtId="0" fontId="10" fillId="2" borderId="0" xfId="1" applyFont="1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82"/>
  <sheetViews>
    <sheetView tabSelected="1" view="pageBreakPreview" zoomScale="80" zoomScaleNormal="70" zoomScaleSheetLayoutView="80" workbookViewId="0">
      <selection activeCell="AF50" sqref="AF50"/>
    </sheetView>
  </sheetViews>
  <sheetFormatPr defaultRowHeight="15"/>
  <cols>
    <col min="1" max="1" width="9.140625" style="1"/>
    <col min="2" max="2" width="19.28515625" style="1" customWidth="1"/>
    <col min="3" max="3" width="3" style="1" customWidth="1"/>
    <col min="4" max="4" width="34" style="1" customWidth="1"/>
    <col min="5" max="5" width="49.42578125" style="1" customWidth="1"/>
    <col min="6" max="6" width="17.5703125" style="1" customWidth="1"/>
    <col min="7" max="7" width="18.5703125" style="1" customWidth="1"/>
    <col min="8" max="9" width="11.85546875" style="1" hidden="1" customWidth="1"/>
    <col min="10" max="10" width="11.85546875" style="2" hidden="1" customWidth="1"/>
    <col min="11" max="12" width="12" style="1" hidden="1" customWidth="1"/>
    <col min="13" max="13" width="12" style="2" hidden="1" customWidth="1"/>
    <col min="14" max="14" width="34.42578125" style="1" hidden="1" customWidth="1"/>
    <col min="15" max="16" width="12" style="1" hidden="1" customWidth="1"/>
    <col min="17" max="17" width="12" style="2" hidden="1" customWidth="1"/>
    <col min="18" max="18" width="36" style="1" hidden="1" customWidth="1"/>
    <col min="19" max="19" width="26.28515625" style="1" hidden="1" customWidth="1"/>
    <col min="20" max="21" width="12" style="1" hidden="1" customWidth="1"/>
    <col min="22" max="25" width="12" style="2" hidden="1" customWidth="1"/>
    <col min="26" max="26" width="50.42578125" style="1" hidden="1" customWidth="1"/>
    <col min="27" max="27" width="13.28515625" style="41" hidden="1" customWidth="1"/>
    <col min="28" max="28" width="12" style="41" hidden="1" customWidth="1"/>
    <col min="29" max="31" width="12" style="2" hidden="1" customWidth="1"/>
    <col min="32" max="32" width="14.28515625" style="2" customWidth="1"/>
    <col min="33" max="33" width="12" style="2" hidden="1" customWidth="1"/>
    <col min="34" max="34" width="12" style="2" customWidth="1"/>
    <col min="35" max="35" width="12" style="2" hidden="1" customWidth="1"/>
    <col min="36" max="36" width="50.42578125" style="1" hidden="1" customWidth="1"/>
    <col min="37" max="37" width="12" style="1" hidden="1" customWidth="1"/>
    <col min="38" max="38" width="12" style="2" hidden="1" customWidth="1"/>
    <col min="39" max="39" width="50.42578125" style="1" customWidth="1"/>
    <col min="40" max="40" width="18.28515625" style="106" customWidth="1"/>
    <col min="41" max="41" width="12.85546875" style="1" customWidth="1"/>
    <col min="42" max="50" width="0" style="1" hidden="1" customWidth="1"/>
    <col min="51" max="51" width="17.5703125" style="1" customWidth="1"/>
    <col min="52" max="52" width="21.140625" style="1" customWidth="1"/>
    <col min="53" max="16384" width="9.140625" style="1"/>
  </cols>
  <sheetData>
    <row r="1" spans="1:52" ht="15.75" customHeight="1">
      <c r="N1" s="2"/>
      <c r="Z1" s="2"/>
      <c r="AM1" s="112"/>
      <c r="AN1" s="128"/>
      <c r="AO1" s="129"/>
    </row>
    <row r="2" spans="1:52" ht="51.75" hidden="1" customHeight="1">
      <c r="N2" s="2"/>
      <c r="R2" s="156"/>
      <c r="S2" s="156"/>
      <c r="AM2" s="130"/>
      <c r="AN2" s="131"/>
      <c r="AO2" s="132"/>
    </row>
    <row r="3" spans="1:52" ht="15.75">
      <c r="A3" s="85"/>
      <c r="B3" s="85"/>
      <c r="C3" s="85"/>
      <c r="D3" s="85"/>
      <c r="E3" s="85"/>
      <c r="F3" s="85"/>
      <c r="G3" s="85"/>
      <c r="H3" s="85"/>
      <c r="I3" s="85"/>
      <c r="J3" s="83"/>
      <c r="K3" s="85"/>
      <c r="L3" s="85"/>
      <c r="M3" s="83"/>
      <c r="N3" s="85"/>
      <c r="O3" s="85"/>
      <c r="P3" s="85"/>
      <c r="Q3" s="83"/>
      <c r="R3" s="85"/>
      <c r="S3" s="86"/>
      <c r="T3" s="85"/>
      <c r="U3" s="85"/>
      <c r="V3" s="83"/>
      <c r="W3" s="83"/>
      <c r="X3" s="83"/>
      <c r="Y3" s="83"/>
      <c r="Z3" s="85"/>
      <c r="AA3" s="87"/>
      <c r="AB3" s="87"/>
      <c r="AC3" s="83"/>
      <c r="AD3" s="83"/>
      <c r="AE3" s="83"/>
      <c r="AF3" s="83"/>
      <c r="AG3" s="83"/>
      <c r="AH3" s="83"/>
      <c r="AI3" s="83"/>
      <c r="AJ3" s="85"/>
      <c r="AK3" s="85"/>
      <c r="AL3" s="83"/>
      <c r="AM3" s="155"/>
      <c r="AN3" s="155"/>
      <c r="AO3" s="84"/>
    </row>
    <row r="4" spans="1:52" ht="20.25">
      <c r="A4" s="139" t="s">
        <v>134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85"/>
      <c r="AL4" s="85"/>
      <c r="AM4" s="88"/>
      <c r="AN4" s="97"/>
      <c r="AO4" s="84"/>
    </row>
    <row r="5" spans="1:52" ht="18.75" customHeight="1">
      <c r="A5" s="89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89"/>
      <c r="AL5" s="89"/>
      <c r="AM5" s="90"/>
      <c r="AN5" s="98"/>
      <c r="AO5" s="84"/>
    </row>
    <row r="6" spans="1:52" ht="29.25" customHeight="1">
      <c r="A6" s="134" t="s">
        <v>37</v>
      </c>
      <c r="B6" s="134" t="s">
        <v>0</v>
      </c>
      <c r="C6" s="134"/>
      <c r="D6" s="134"/>
      <c r="E6" s="134" t="s">
        <v>1</v>
      </c>
      <c r="F6" s="134" t="s">
        <v>38</v>
      </c>
      <c r="G6" s="134" t="s">
        <v>2</v>
      </c>
      <c r="H6" s="134" t="s">
        <v>3</v>
      </c>
      <c r="I6" s="134"/>
      <c r="J6" s="134"/>
      <c r="K6" s="134" t="s">
        <v>3</v>
      </c>
      <c r="L6" s="134"/>
      <c r="M6" s="134"/>
      <c r="N6" s="151" t="s">
        <v>34</v>
      </c>
      <c r="O6" s="134" t="s">
        <v>3</v>
      </c>
      <c r="P6" s="134"/>
      <c r="Q6" s="134"/>
      <c r="R6" s="151" t="s">
        <v>34</v>
      </c>
      <c r="S6" s="151" t="s">
        <v>17</v>
      </c>
      <c r="T6" s="134" t="s">
        <v>3</v>
      </c>
      <c r="U6" s="134"/>
      <c r="V6" s="134"/>
      <c r="W6" s="134" t="s">
        <v>3</v>
      </c>
      <c r="X6" s="134"/>
      <c r="Y6" s="134"/>
      <c r="Z6" s="80"/>
      <c r="AA6" s="137" t="s">
        <v>139</v>
      </c>
      <c r="AB6" s="138"/>
      <c r="AC6" s="134" t="s">
        <v>3</v>
      </c>
      <c r="AD6" s="134"/>
      <c r="AE6" s="134"/>
      <c r="AF6" s="134" t="s">
        <v>3</v>
      </c>
      <c r="AG6" s="134"/>
      <c r="AH6" s="134"/>
      <c r="AI6" s="79"/>
      <c r="AJ6" s="130" t="s">
        <v>127</v>
      </c>
      <c r="AK6" s="131"/>
      <c r="AL6" s="141"/>
      <c r="AM6" s="112" t="s">
        <v>127</v>
      </c>
      <c r="AN6" s="99"/>
      <c r="AO6" s="91"/>
    </row>
    <row r="7" spans="1:52" ht="44.25" customHeight="1">
      <c r="A7" s="154"/>
      <c r="B7" s="154"/>
      <c r="C7" s="154"/>
      <c r="D7" s="154"/>
      <c r="E7" s="154"/>
      <c r="F7" s="154"/>
      <c r="G7" s="154"/>
      <c r="H7" s="48" t="s">
        <v>4</v>
      </c>
      <c r="I7" s="48" t="s">
        <v>5</v>
      </c>
      <c r="J7" s="3" t="s">
        <v>39</v>
      </c>
      <c r="K7" s="48" t="s">
        <v>31</v>
      </c>
      <c r="L7" s="48" t="s">
        <v>32</v>
      </c>
      <c r="M7" s="3" t="s">
        <v>39</v>
      </c>
      <c r="N7" s="134"/>
      <c r="O7" s="48" t="s">
        <v>90</v>
      </c>
      <c r="P7" s="48" t="s">
        <v>91</v>
      </c>
      <c r="Q7" s="3" t="s">
        <v>39</v>
      </c>
      <c r="R7" s="134"/>
      <c r="S7" s="134"/>
      <c r="T7" s="48" t="s">
        <v>97</v>
      </c>
      <c r="U7" s="48" t="s">
        <v>98</v>
      </c>
      <c r="V7" s="3" t="s">
        <v>39</v>
      </c>
      <c r="W7" s="48" t="s">
        <v>114</v>
      </c>
      <c r="X7" s="48" t="s">
        <v>115</v>
      </c>
      <c r="Y7" s="3" t="s">
        <v>39</v>
      </c>
      <c r="Z7" s="3"/>
      <c r="AA7" s="42" t="s">
        <v>137</v>
      </c>
      <c r="AB7" s="42" t="s">
        <v>138</v>
      </c>
      <c r="AC7" s="48" t="s">
        <v>137</v>
      </c>
      <c r="AD7" s="48" t="s">
        <v>160</v>
      </c>
      <c r="AE7" s="3" t="s">
        <v>39</v>
      </c>
      <c r="AF7" s="75" t="s">
        <v>161</v>
      </c>
      <c r="AG7" s="75" t="s">
        <v>138</v>
      </c>
      <c r="AH7" s="3" t="s">
        <v>39</v>
      </c>
      <c r="AI7" s="81"/>
      <c r="AJ7" s="113"/>
      <c r="AK7" s="142"/>
      <c r="AL7" s="132"/>
      <c r="AM7" s="113"/>
      <c r="AN7" s="100"/>
      <c r="AO7" s="92"/>
    </row>
    <row r="8" spans="1:52" ht="36.75" hidden="1" customHeight="1">
      <c r="A8" s="143">
        <v>1</v>
      </c>
      <c r="B8" s="112" t="s">
        <v>27</v>
      </c>
      <c r="C8" s="128"/>
      <c r="D8" s="129"/>
      <c r="J8" s="1"/>
      <c r="M8" s="1"/>
      <c r="Q8" s="1"/>
      <c r="V8" s="1"/>
      <c r="W8" s="1"/>
      <c r="X8" s="1"/>
      <c r="Y8" s="1"/>
      <c r="AA8" s="1"/>
      <c r="AB8" s="1"/>
      <c r="AC8" s="1"/>
      <c r="AD8" s="1"/>
      <c r="AE8" s="1"/>
      <c r="AF8" s="1"/>
      <c r="AG8" s="1"/>
      <c r="AH8" s="1"/>
      <c r="AI8" s="1"/>
      <c r="AK8" s="5"/>
      <c r="AL8" s="6"/>
      <c r="AN8" s="26"/>
      <c r="AO8" s="6"/>
      <c r="AY8" s="1" t="s">
        <v>124</v>
      </c>
      <c r="AZ8" s="1" t="s">
        <v>125</v>
      </c>
    </row>
    <row r="9" spans="1:52" ht="37.5" hidden="1" customHeight="1">
      <c r="A9" s="144"/>
      <c r="B9" s="130"/>
      <c r="C9" s="131"/>
      <c r="D9" s="141"/>
      <c r="E9" s="44" t="s">
        <v>58</v>
      </c>
      <c r="F9" s="44" t="s">
        <v>40</v>
      </c>
      <c r="G9" s="51" t="s">
        <v>6</v>
      </c>
      <c r="H9" s="4">
        <v>1522.53</v>
      </c>
      <c r="I9" s="5">
        <v>1536.08</v>
      </c>
      <c r="J9" s="6">
        <f>I9/H9</f>
        <v>1.0088996604336202</v>
      </c>
      <c r="K9" s="4">
        <v>1536.08</v>
      </c>
      <c r="L9" s="5">
        <v>1595.99</v>
      </c>
      <c r="M9" s="6">
        <f>L9/K9</f>
        <v>1.0390018749023489</v>
      </c>
      <c r="N9" s="14" t="s">
        <v>42</v>
      </c>
      <c r="O9" s="4">
        <v>1623.04</v>
      </c>
      <c r="P9" s="5">
        <v>1840.03</v>
      </c>
      <c r="Q9" s="6">
        <f>P9/O9</f>
        <v>1.1336935626971609</v>
      </c>
      <c r="R9" s="14" t="s">
        <v>75</v>
      </c>
      <c r="S9" s="47"/>
      <c r="T9" s="4">
        <v>1840.03</v>
      </c>
      <c r="U9" s="5">
        <v>1919.38</v>
      </c>
      <c r="V9" s="6">
        <f>U9/T9</f>
        <v>1.0431242968864638</v>
      </c>
      <c r="W9" s="5">
        <v>1919.38</v>
      </c>
      <c r="X9" s="30">
        <f>1689.05*1.2</f>
        <v>2026.86</v>
      </c>
      <c r="Y9" s="6">
        <f>X9/W9</f>
        <v>1.0559972491116922</v>
      </c>
      <c r="Z9" s="36" t="s">
        <v>129</v>
      </c>
      <c r="AA9" s="30">
        <v>2030.89</v>
      </c>
      <c r="AB9" s="30">
        <v>2657.8</v>
      </c>
      <c r="AC9" s="5">
        <f>X9</f>
        <v>2026.86</v>
      </c>
      <c r="AD9" s="30">
        <v>2204.04</v>
      </c>
      <c r="AE9" s="6">
        <f>AD9/AC9</f>
        <v>1.0874160030786537</v>
      </c>
      <c r="AF9" s="5">
        <v>2446.4899999999998</v>
      </c>
      <c r="AG9" s="30">
        <v>2204.04</v>
      </c>
      <c r="AH9" s="6">
        <f>AF9/AD9</f>
        <v>1.1100025407887333</v>
      </c>
      <c r="AI9" s="6"/>
      <c r="AJ9" s="36" t="s">
        <v>129</v>
      </c>
      <c r="AK9" s="5"/>
      <c r="AL9" s="6"/>
      <c r="AM9" s="36" t="s">
        <v>129</v>
      </c>
      <c r="AN9" s="26"/>
      <c r="AO9" s="6"/>
    </row>
    <row r="10" spans="1:52" ht="33" customHeight="1">
      <c r="A10" s="144"/>
      <c r="B10" s="130"/>
      <c r="C10" s="131"/>
      <c r="D10" s="141"/>
      <c r="E10" s="44" t="s">
        <v>130</v>
      </c>
      <c r="F10" s="44" t="s">
        <v>40</v>
      </c>
      <c r="G10" s="51" t="s">
        <v>6</v>
      </c>
      <c r="H10" s="4">
        <v>1499.36</v>
      </c>
      <c r="I10" s="5">
        <v>1551.82</v>
      </c>
      <c r="J10" s="6">
        <f>I10/H10</f>
        <v>1.0349882616583075</v>
      </c>
      <c r="K10" s="4">
        <v>1551.82</v>
      </c>
      <c r="L10" s="5">
        <v>1617</v>
      </c>
      <c r="M10" s="6">
        <f>L10/K10</f>
        <v>1.0420022940804992</v>
      </c>
      <c r="N10" s="14" t="s">
        <v>41</v>
      </c>
      <c r="O10" s="4">
        <v>1644.41</v>
      </c>
      <c r="P10" s="5">
        <v>1688.81</v>
      </c>
      <c r="Q10" s="6">
        <f>P10/O10</f>
        <v>1.0270005655523864</v>
      </c>
      <c r="R10" s="14" t="s">
        <v>83</v>
      </c>
      <c r="S10" s="44"/>
      <c r="T10" s="4">
        <v>1688.81</v>
      </c>
      <c r="U10" s="5">
        <v>1766.5</v>
      </c>
      <c r="V10" s="6">
        <f>U10/T10</f>
        <v>1.0460028067100504</v>
      </c>
      <c r="W10" s="5">
        <v>1766.5</v>
      </c>
      <c r="X10" s="30">
        <v>1865.42</v>
      </c>
      <c r="Y10" s="6">
        <f>X10/W10</f>
        <v>1.0559977356354373</v>
      </c>
      <c r="Z10" s="36" t="s">
        <v>128</v>
      </c>
      <c r="AA10" s="30"/>
      <c r="AB10" s="30"/>
      <c r="AC10" s="5">
        <f>X10</f>
        <v>1865.42</v>
      </c>
      <c r="AD10" s="30">
        <v>2028.48</v>
      </c>
      <c r="AE10" s="6">
        <f>AD10/AC10</f>
        <v>1.0874119501238326</v>
      </c>
      <c r="AF10" s="5">
        <v>2251.61</v>
      </c>
      <c r="AG10" s="30">
        <v>2028.48</v>
      </c>
      <c r="AH10" s="6">
        <f t="shared" ref="AH10:AH64" si="0">AF10/AD10</f>
        <v>1.1099986196560971</v>
      </c>
      <c r="AI10" s="77"/>
      <c r="AJ10" s="114" t="s">
        <v>128</v>
      </c>
      <c r="AK10" s="5"/>
      <c r="AL10" s="6"/>
      <c r="AM10" s="114" t="s">
        <v>128</v>
      </c>
      <c r="AN10" s="101"/>
      <c r="AO10" s="6"/>
    </row>
    <row r="11" spans="1:52" ht="36.75" hidden="1" customHeight="1">
      <c r="A11" s="144"/>
      <c r="B11" s="130"/>
      <c r="C11" s="131"/>
      <c r="D11" s="141"/>
      <c r="E11" s="44" t="s">
        <v>132</v>
      </c>
      <c r="F11" s="44" t="s">
        <v>40</v>
      </c>
      <c r="G11" s="51" t="s">
        <v>6</v>
      </c>
      <c r="H11" s="4">
        <v>1499.36</v>
      </c>
      <c r="I11" s="5">
        <v>1513.75</v>
      </c>
      <c r="J11" s="6">
        <f t="shared" ref="J11:J16" si="1">I11/H11</f>
        <v>1.0095974282360474</v>
      </c>
      <c r="K11" s="4">
        <v>1513.75</v>
      </c>
      <c r="L11" s="5">
        <v>1572.79</v>
      </c>
      <c r="M11" s="6">
        <f t="shared" ref="M11:M19" si="2">L11/K11</f>
        <v>1.0390024772914945</v>
      </c>
      <c r="N11" s="14" t="s">
        <v>46</v>
      </c>
      <c r="O11" s="4">
        <v>1599.44</v>
      </c>
      <c r="P11" s="5">
        <v>1702.16</v>
      </c>
      <c r="Q11" s="6">
        <f t="shared" ref="Q11:Q18" si="3">P11/O11</f>
        <v>1.0642224778672535</v>
      </c>
      <c r="R11" s="14" t="s">
        <v>82</v>
      </c>
      <c r="S11" s="14" t="s">
        <v>82</v>
      </c>
      <c r="T11" s="4">
        <v>1702.16</v>
      </c>
      <c r="U11" s="5">
        <v>1780.46</v>
      </c>
      <c r="V11" s="6">
        <f t="shared" ref="V11:V32" si="4">U11/T11</f>
        <v>1.046000375992856</v>
      </c>
      <c r="W11" s="5">
        <v>1766.5</v>
      </c>
      <c r="X11" s="30">
        <f>X10</f>
        <v>1865.42</v>
      </c>
      <c r="Y11" s="6">
        <f t="shared" ref="Y11:Y64" si="5">X11/W11</f>
        <v>1.0559977356354373</v>
      </c>
      <c r="Z11" s="36" t="s">
        <v>128</v>
      </c>
      <c r="AA11" s="30"/>
      <c r="AB11" s="30"/>
      <c r="AC11" s="5">
        <v>1865.42</v>
      </c>
      <c r="AD11" s="30">
        <v>2028.48</v>
      </c>
      <c r="AE11" s="6">
        <f t="shared" ref="AE11:AE64" si="6">AD11/AC11</f>
        <v>1.0874119501238326</v>
      </c>
      <c r="AF11" s="5"/>
      <c r="AG11" s="30">
        <v>2028.48</v>
      </c>
      <c r="AH11" s="6">
        <f t="shared" si="0"/>
        <v>0</v>
      </c>
      <c r="AI11" s="82"/>
      <c r="AJ11" s="115"/>
      <c r="AK11" s="5"/>
      <c r="AL11" s="6"/>
      <c r="AM11" s="115"/>
      <c r="AN11" s="101"/>
      <c r="AO11" s="6"/>
    </row>
    <row r="12" spans="1:52" ht="42.75" hidden="1" customHeight="1">
      <c r="A12" s="144"/>
      <c r="B12" s="130"/>
      <c r="C12" s="131"/>
      <c r="D12" s="141"/>
      <c r="E12" s="44" t="s">
        <v>126</v>
      </c>
      <c r="F12" s="44" t="s">
        <v>40</v>
      </c>
      <c r="G12" s="51" t="s">
        <v>6</v>
      </c>
      <c r="H12" s="4">
        <v>1192.83</v>
      </c>
      <c r="I12" s="5">
        <v>1239.3399999999999</v>
      </c>
      <c r="J12" s="6">
        <f t="shared" si="1"/>
        <v>1.0389913063890077</v>
      </c>
      <c r="K12" s="4">
        <v>1239.3399999999999</v>
      </c>
      <c r="L12" s="5">
        <v>1287.68</v>
      </c>
      <c r="M12" s="6">
        <f t="shared" si="2"/>
        <v>1.03900463149741</v>
      </c>
      <c r="N12" s="14" t="s">
        <v>45</v>
      </c>
      <c r="O12" s="4">
        <v>1309.5</v>
      </c>
      <c r="P12" s="5">
        <v>1344.85</v>
      </c>
      <c r="Q12" s="6">
        <f t="shared" si="3"/>
        <v>1.0269950362733866</v>
      </c>
      <c r="R12" s="14" t="s">
        <v>88</v>
      </c>
      <c r="S12" s="47"/>
      <c r="T12" s="4">
        <v>1344.85</v>
      </c>
      <c r="U12" s="5">
        <v>1406.58</v>
      </c>
      <c r="V12" s="6">
        <f t="shared" si="4"/>
        <v>1.0459010298546307</v>
      </c>
      <c r="W12" s="5">
        <v>1406.58</v>
      </c>
      <c r="X12" s="30"/>
      <c r="Y12" s="6">
        <f t="shared" si="5"/>
        <v>0</v>
      </c>
      <c r="Z12" s="36" t="s">
        <v>128</v>
      </c>
      <c r="AA12" s="30"/>
      <c r="AB12" s="30"/>
      <c r="AC12" s="5"/>
      <c r="AD12" s="30"/>
      <c r="AE12" s="6" t="e">
        <f t="shared" si="6"/>
        <v>#DIV/0!</v>
      </c>
      <c r="AF12" s="5"/>
      <c r="AG12" s="30"/>
      <c r="AH12" s="6" t="e">
        <f t="shared" si="0"/>
        <v>#DIV/0!</v>
      </c>
      <c r="AI12" s="82"/>
      <c r="AJ12" s="115"/>
      <c r="AK12" s="5"/>
      <c r="AL12" s="6"/>
      <c r="AM12" s="115"/>
      <c r="AN12" s="101"/>
      <c r="AO12" s="6"/>
    </row>
    <row r="13" spans="1:52" ht="62.25" hidden="1" customHeight="1">
      <c r="A13" s="144"/>
      <c r="B13" s="130"/>
      <c r="C13" s="131"/>
      <c r="D13" s="141"/>
      <c r="E13" s="44" t="s">
        <v>126</v>
      </c>
      <c r="F13" s="44" t="s">
        <v>40</v>
      </c>
      <c r="G13" s="51" t="s">
        <v>6</v>
      </c>
      <c r="H13" s="4">
        <v>2536.35</v>
      </c>
      <c r="I13" s="5">
        <v>2536.35</v>
      </c>
      <c r="J13" s="6">
        <f t="shared" si="1"/>
        <v>1</v>
      </c>
      <c r="K13" s="4">
        <v>2536.35</v>
      </c>
      <c r="L13" s="4">
        <v>2536.35</v>
      </c>
      <c r="M13" s="6">
        <f t="shared" si="2"/>
        <v>1</v>
      </c>
      <c r="N13" s="14" t="s">
        <v>45</v>
      </c>
      <c r="O13" s="4"/>
      <c r="P13" s="4"/>
      <c r="Q13" s="6" t="e">
        <f t="shared" si="3"/>
        <v>#DIV/0!</v>
      </c>
      <c r="S13" s="47"/>
      <c r="T13" s="4"/>
      <c r="U13" s="4"/>
      <c r="V13" s="6" t="e">
        <f t="shared" si="4"/>
        <v>#DIV/0!</v>
      </c>
      <c r="W13" s="4"/>
      <c r="X13" s="31"/>
      <c r="Y13" s="6" t="e">
        <f t="shared" si="5"/>
        <v>#DIV/0!</v>
      </c>
      <c r="Z13" s="37" t="s">
        <v>128</v>
      </c>
      <c r="AA13" s="30"/>
      <c r="AB13" s="30"/>
      <c r="AC13" s="4"/>
      <c r="AD13" s="31"/>
      <c r="AE13" s="6" t="e">
        <f t="shared" si="6"/>
        <v>#DIV/0!</v>
      </c>
      <c r="AF13" s="4"/>
      <c r="AG13" s="31"/>
      <c r="AH13" s="6" t="e">
        <f t="shared" si="0"/>
        <v>#DIV/0!</v>
      </c>
      <c r="AI13" s="82"/>
      <c r="AJ13" s="115"/>
      <c r="AK13" s="4"/>
      <c r="AL13" s="6"/>
      <c r="AM13" s="115"/>
      <c r="AN13" s="101"/>
      <c r="AO13" s="6"/>
    </row>
    <row r="14" spans="1:52" ht="30.75" customHeight="1">
      <c r="A14" s="144"/>
      <c r="B14" s="130"/>
      <c r="C14" s="131"/>
      <c r="D14" s="141"/>
      <c r="E14" s="44" t="s">
        <v>133</v>
      </c>
      <c r="F14" s="44" t="s">
        <v>40</v>
      </c>
      <c r="G14" s="51" t="s">
        <v>6</v>
      </c>
      <c r="H14" s="4"/>
      <c r="I14" s="5"/>
      <c r="J14" s="6"/>
      <c r="K14" s="4"/>
      <c r="L14" s="4"/>
      <c r="M14" s="6"/>
      <c r="N14" s="14"/>
      <c r="O14" s="4"/>
      <c r="P14" s="4"/>
      <c r="Q14" s="6"/>
      <c r="S14" s="47"/>
      <c r="T14" s="4"/>
      <c r="U14" s="4"/>
      <c r="V14" s="6"/>
      <c r="W14" s="4">
        <v>1406.58</v>
      </c>
      <c r="X14" s="31">
        <v>1499.41</v>
      </c>
      <c r="Y14" s="6">
        <f t="shared" si="5"/>
        <v>1.065996957158498</v>
      </c>
      <c r="Z14" s="38" t="s">
        <v>131</v>
      </c>
      <c r="AA14" s="30"/>
      <c r="AB14" s="30"/>
      <c r="AC14" s="4">
        <f>X14</f>
        <v>1499.41</v>
      </c>
      <c r="AD14" s="31">
        <v>1645.45</v>
      </c>
      <c r="AE14" s="6">
        <f t="shared" si="6"/>
        <v>1.097398310001934</v>
      </c>
      <c r="AF14" s="4"/>
      <c r="AG14" s="31">
        <v>1645.45</v>
      </c>
      <c r="AH14" s="6">
        <f t="shared" si="0"/>
        <v>0</v>
      </c>
      <c r="AI14" s="78"/>
      <c r="AJ14" s="116"/>
      <c r="AK14" s="4"/>
      <c r="AL14" s="6"/>
      <c r="AM14" s="116"/>
      <c r="AN14" s="101"/>
      <c r="AO14" s="6"/>
    </row>
    <row r="15" spans="1:52" ht="31.5" hidden="1" customHeight="1">
      <c r="A15" s="144"/>
      <c r="B15" s="130"/>
      <c r="C15" s="131"/>
      <c r="D15" s="141"/>
      <c r="E15" s="44" t="s">
        <v>62</v>
      </c>
      <c r="F15" s="44" t="s">
        <v>40</v>
      </c>
      <c r="G15" s="51" t="s">
        <v>6</v>
      </c>
      <c r="H15" s="4">
        <v>1410.24</v>
      </c>
      <c r="I15" s="5">
        <v>1465.24</v>
      </c>
      <c r="J15" s="6">
        <f t="shared" si="1"/>
        <v>1.0390004538234627</v>
      </c>
      <c r="K15" s="4">
        <v>1855.75</v>
      </c>
      <c r="L15" s="5">
        <v>1855.75</v>
      </c>
      <c r="M15" s="6">
        <f t="shared" si="2"/>
        <v>1</v>
      </c>
      <c r="N15" s="14" t="s">
        <v>45</v>
      </c>
      <c r="O15" s="4" t="s">
        <v>80</v>
      </c>
      <c r="P15" s="5" t="s">
        <v>80</v>
      </c>
      <c r="Q15" s="6"/>
      <c r="R15" s="18" t="s">
        <v>93</v>
      </c>
      <c r="S15" s="47"/>
      <c r="T15" s="4">
        <v>2087.5</v>
      </c>
      <c r="U15" s="5">
        <v>2116.0100000000002</v>
      </c>
      <c r="V15" s="6">
        <f t="shared" si="4"/>
        <v>1.0136574850299402</v>
      </c>
      <c r="W15" s="5">
        <v>2116.0100000000002</v>
      </c>
      <c r="X15" s="30">
        <v>2223.61</v>
      </c>
      <c r="Y15" s="6">
        <f t="shared" si="5"/>
        <v>1.0508504213118084</v>
      </c>
      <c r="Z15" s="18" t="s">
        <v>123</v>
      </c>
      <c r="AA15" s="30">
        <v>2223.61</v>
      </c>
      <c r="AB15" s="30">
        <v>2915.53</v>
      </c>
      <c r="AC15" s="5">
        <v>2223.61</v>
      </c>
      <c r="AD15" s="30">
        <v>2376.16</v>
      </c>
      <c r="AE15" s="6">
        <f t="shared" si="6"/>
        <v>1.068604656392083</v>
      </c>
      <c r="AF15" s="5">
        <v>2565.3000000000002</v>
      </c>
      <c r="AG15" s="30">
        <v>2376.16</v>
      </c>
      <c r="AH15" s="6">
        <f t="shared" si="0"/>
        <v>1.0795990169012188</v>
      </c>
      <c r="AI15" s="6"/>
      <c r="AJ15" s="18" t="s">
        <v>123</v>
      </c>
      <c r="AK15" s="5"/>
      <c r="AL15" s="6"/>
      <c r="AM15" s="18" t="s">
        <v>123</v>
      </c>
      <c r="AN15" s="101"/>
      <c r="AO15" s="6"/>
    </row>
    <row r="16" spans="1:52" ht="62.25" hidden="1" customHeight="1">
      <c r="A16" s="144"/>
      <c r="B16" s="130"/>
      <c r="C16" s="131"/>
      <c r="D16" s="141"/>
      <c r="E16" s="44" t="s">
        <v>63</v>
      </c>
      <c r="F16" s="44" t="s">
        <v>40</v>
      </c>
      <c r="G16" s="51" t="s">
        <v>6</v>
      </c>
      <c r="H16" s="4">
        <v>1345.65</v>
      </c>
      <c r="I16" s="5">
        <v>1511.43</v>
      </c>
      <c r="J16" s="6">
        <f t="shared" si="1"/>
        <v>1.1231969680080258</v>
      </c>
      <c r="K16" s="4">
        <v>1511.43</v>
      </c>
      <c r="L16" s="5">
        <v>1798.65</v>
      </c>
      <c r="M16" s="6">
        <f t="shared" si="2"/>
        <v>1.1900319564915345</v>
      </c>
      <c r="N16" s="14" t="s">
        <v>45</v>
      </c>
      <c r="O16" s="4"/>
      <c r="P16" s="5"/>
      <c r="Q16" s="6" t="e">
        <f t="shared" si="3"/>
        <v>#DIV/0!</v>
      </c>
      <c r="R16" s="14"/>
      <c r="S16" s="47"/>
      <c r="T16" s="4"/>
      <c r="U16" s="5"/>
      <c r="V16" s="6" t="e">
        <f t="shared" si="4"/>
        <v>#DIV/0!</v>
      </c>
      <c r="W16" s="5"/>
      <c r="X16" s="30"/>
      <c r="Y16" s="6" t="e">
        <f t="shared" si="5"/>
        <v>#DIV/0!</v>
      </c>
      <c r="Z16" s="28"/>
      <c r="AA16" s="30"/>
      <c r="AB16" s="30"/>
      <c r="AC16" s="5"/>
      <c r="AD16" s="30"/>
      <c r="AE16" s="6" t="e">
        <f t="shared" si="6"/>
        <v>#DIV/0!</v>
      </c>
      <c r="AF16" s="5"/>
      <c r="AG16" s="30"/>
      <c r="AH16" s="6" t="e">
        <f t="shared" si="0"/>
        <v>#DIV/0!</v>
      </c>
      <c r="AI16" s="6"/>
      <c r="AJ16" s="28"/>
      <c r="AK16" s="5"/>
      <c r="AL16" s="6"/>
      <c r="AM16" s="28"/>
      <c r="AN16" s="101"/>
      <c r="AO16" s="6"/>
    </row>
    <row r="17" spans="1:49" ht="62.25" hidden="1" customHeight="1">
      <c r="A17" s="144"/>
      <c r="B17" s="130"/>
      <c r="C17" s="131"/>
      <c r="D17" s="141"/>
      <c r="E17" s="44" t="s">
        <v>64</v>
      </c>
      <c r="F17" s="44" t="s">
        <v>40</v>
      </c>
      <c r="G17" s="51" t="s">
        <v>6</v>
      </c>
      <c r="H17" s="4">
        <v>1334.99</v>
      </c>
      <c r="I17" s="5">
        <v>1460.89</v>
      </c>
      <c r="J17" s="6"/>
      <c r="K17" s="4"/>
      <c r="L17" s="5"/>
      <c r="M17" s="6" t="e">
        <f t="shared" si="2"/>
        <v>#DIV/0!</v>
      </c>
      <c r="N17" s="14" t="s">
        <v>45</v>
      </c>
      <c r="O17" s="4"/>
      <c r="P17" s="5"/>
      <c r="Q17" s="6" t="e">
        <f t="shared" si="3"/>
        <v>#DIV/0!</v>
      </c>
      <c r="R17" s="14"/>
      <c r="S17" s="47"/>
      <c r="T17" s="4"/>
      <c r="U17" s="5"/>
      <c r="V17" s="6" t="e">
        <f t="shared" si="4"/>
        <v>#DIV/0!</v>
      </c>
      <c r="W17" s="5"/>
      <c r="X17" s="30"/>
      <c r="Y17" s="6" t="e">
        <f t="shared" si="5"/>
        <v>#DIV/0!</v>
      </c>
      <c r="Z17" s="28"/>
      <c r="AA17" s="30"/>
      <c r="AB17" s="30"/>
      <c r="AC17" s="5"/>
      <c r="AD17" s="30"/>
      <c r="AE17" s="6" t="e">
        <f t="shared" si="6"/>
        <v>#DIV/0!</v>
      </c>
      <c r="AF17" s="5"/>
      <c r="AG17" s="30"/>
      <c r="AH17" s="6" t="e">
        <f t="shared" si="0"/>
        <v>#DIV/0!</v>
      </c>
      <c r="AI17" s="6"/>
      <c r="AJ17" s="28"/>
      <c r="AK17" s="5"/>
      <c r="AL17" s="6"/>
      <c r="AM17" s="28"/>
      <c r="AN17" s="101"/>
      <c r="AO17" s="6"/>
    </row>
    <row r="18" spans="1:49" ht="44.25" hidden="1" customHeight="1">
      <c r="A18" s="144"/>
      <c r="B18" s="130"/>
      <c r="C18" s="131"/>
      <c r="D18" s="141"/>
      <c r="E18" s="44" t="s">
        <v>61</v>
      </c>
      <c r="F18" s="44" t="s">
        <v>40</v>
      </c>
      <c r="G18" s="51" t="s">
        <v>6</v>
      </c>
      <c r="H18" s="4"/>
      <c r="I18" s="5"/>
      <c r="J18" s="6"/>
      <c r="K18" s="4">
        <v>2536.35</v>
      </c>
      <c r="L18" s="4">
        <v>2536.35</v>
      </c>
      <c r="M18" s="6">
        <f t="shared" si="2"/>
        <v>1</v>
      </c>
      <c r="N18" s="14" t="s">
        <v>96</v>
      </c>
      <c r="O18" s="4">
        <v>2536.35</v>
      </c>
      <c r="P18" s="4">
        <v>2536.35</v>
      </c>
      <c r="Q18" s="6">
        <f t="shared" si="3"/>
        <v>1</v>
      </c>
      <c r="R18" s="50"/>
      <c r="S18" s="47"/>
      <c r="T18" s="4">
        <v>2536.35</v>
      </c>
      <c r="U18" s="4">
        <v>2536.35</v>
      </c>
      <c r="V18" s="6">
        <f t="shared" si="4"/>
        <v>1</v>
      </c>
      <c r="W18" s="4">
        <v>2536.35</v>
      </c>
      <c r="X18" s="32"/>
      <c r="Y18" s="6">
        <f t="shared" si="5"/>
        <v>0</v>
      </c>
      <c r="Z18" s="43" t="s">
        <v>96</v>
      </c>
      <c r="AA18" s="30"/>
      <c r="AB18" s="30"/>
      <c r="AC18" s="4">
        <v>2536.35</v>
      </c>
      <c r="AD18" s="32"/>
      <c r="AE18" s="6">
        <f t="shared" si="6"/>
        <v>0</v>
      </c>
      <c r="AF18" s="4"/>
      <c r="AG18" s="32"/>
      <c r="AH18" s="6" t="e">
        <f t="shared" si="0"/>
        <v>#DIV/0!</v>
      </c>
      <c r="AI18" s="77"/>
      <c r="AJ18" s="43" t="s">
        <v>96</v>
      </c>
      <c r="AK18" s="5"/>
      <c r="AL18" s="6"/>
      <c r="AM18" s="76" t="s">
        <v>96</v>
      </c>
      <c r="AN18" s="26"/>
      <c r="AO18" s="19"/>
    </row>
    <row r="19" spans="1:49" ht="24.75" hidden="1" customHeight="1">
      <c r="A19" s="144"/>
      <c r="B19" s="130"/>
      <c r="C19" s="131"/>
      <c r="D19" s="141"/>
      <c r="E19" s="44" t="s">
        <v>92</v>
      </c>
      <c r="F19" s="44" t="s">
        <v>40</v>
      </c>
      <c r="G19" s="51" t="s">
        <v>6</v>
      </c>
      <c r="H19" s="4"/>
      <c r="I19" s="5"/>
      <c r="J19" s="6"/>
      <c r="K19" s="4">
        <v>3692.94</v>
      </c>
      <c r="L19" s="5">
        <v>3787.36</v>
      </c>
      <c r="M19" s="6">
        <f t="shared" si="2"/>
        <v>1.0255677048638754</v>
      </c>
      <c r="N19" s="14" t="s">
        <v>95</v>
      </c>
      <c r="O19" s="4">
        <v>3851.56</v>
      </c>
      <c r="P19" s="5">
        <v>3851.56</v>
      </c>
      <c r="Q19" s="6">
        <f>P19/O19</f>
        <v>1</v>
      </c>
      <c r="R19" s="50" t="s">
        <v>94</v>
      </c>
      <c r="S19" s="47"/>
      <c r="T19" s="4">
        <v>3851.56</v>
      </c>
      <c r="U19" s="5">
        <v>4028.72</v>
      </c>
      <c r="V19" s="6">
        <f t="shared" si="4"/>
        <v>1.04599694669173</v>
      </c>
      <c r="W19" s="5">
        <v>4028.72</v>
      </c>
      <c r="X19" s="32">
        <v>4028.72</v>
      </c>
      <c r="Y19" s="6">
        <f t="shared" si="5"/>
        <v>1</v>
      </c>
      <c r="Z19" s="43" t="s">
        <v>99</v>
      </c>
      <c r="AA19" s="30">
        <v>4028.72</v>
      </c>
      <c r="AB19" s="30">
        <v>4028.72</v>
      </c>
      <c r="AC19" s="5">
        <v>4028.72</v>
      </c>
      <c r="AD19" s="32">
        <v>4028.72</v>
      </c>
      <c r="AE19" s="6">
        <f t="shared" si="6"/>
        <v>1</v>
      </c>
      <c r="AF19" s="5">
        <v>4462.83</v>
      </c>
      <c r="AG19" s="32">
        <v>4028.72</v>
      </c>
      <c r="AH19" s="6">
        <f t="shared" si="0"/>
        <v>1.1077538275184178</v>
      </c>
      <c r="AI19" s="77"/>
      <c r="AJ19" s="43"/>
      <c r="AK19" s="5"/>
      <c r="AL19" s="6"/>
      <c r="AM19" s="93" t="s">
        <v>171</v>
      </c>
      <c r="AN19" s="101"/>
      <c r="AO19" s="6"/>
    </row>
    <row r="20" spans="1:49" ht="37.5" hidden="1" customHeight="1">
      <c r="A20" s="144"/>
      <c r="B20" s="130"/>
      <c r="C20" s="131"/>
      <c r="D20" s="141"/>
      <c r="E20" s="44" t="s">
        <v>112</v>
      </c>
      <c r="F20" s="44" t="s">
        <v>40</v>
      </c>
      <c r="G20" s="51" t="s">
        <v>6</v>
      </c>
      <c r="H20" s="4"/>
      <c r="I20" s="5"/>
      <c r="J20" s="6"/>
      <c r="K20" s="4"/>
      <c r="L20" s="5"/>
      <c r="M20" s="6"/>
      <c r="N20" s="50"/>
      <c r="O20" s="4"/>
      <c r="P20" s="5"/>
      <c r="Q20" s="6"/>
      <c r="R20" s="50"/>
      <c r="S20" s="47"/>
      <c r="T20" s="4">
        <v>3955.45</v>
      </c>
      <c r="U20" s="5">
        <v>4137.3999999999996</v>
      </c>
      <c r="V20" s="6">
        <f t="shared" si="4"/>
        <v>1.0459998230289853</v>
      </c>
      <c r="W20" s="5">
        <v>4137.3999999999996</v>
      </c>
      <c r="X20" s="32">
        <f>W20</f>
        <v>4137.3999999999996</v>
      </c>
      <c r="Y20" s="6">
        <f t="shared" si="5"/>
        <v>1</v>
      </c>
      <c r="Z20" s="43" t="s">
        <v>113</v>
      </c>
      <c r="AA20" s="30">
        <f>W20</f>
        <v>4137.3999999999996</v>
      </c>
      <c r="AB20" s="30">
        <f>AA20</f>
        <v>4137.3999999999996</v>
      </c>
      <c r="AC20" s="5">
        <v>4137.3999999999996</v>
      </c>
      <c r="AD20" s="32">
        <v>4137.3999999999996</v>
      </c>
      <c r="AE20" s="6">
        <f t="shared" si="6"/>
        <v>1</v>
      </c>
      <c r="AF20" s="5">
        <v>4497.42</v>
      </c>
      <c r="AG20" s="32">
        <v>4137.3999999999996</v>
      </c>
      <c r="AH20" s="6">
        <f t="shared" si="0"/>
        <v>1.0870160003867164</v>
      </c>
      <c r="AI20" s="77"/>
      <c r="AJ20" s="43"/>
      <c r="AK20" s="5"/>
      <c r="AL20" s="6"/>
      <c r="AM20" s="76" t="s">
        <v>171</v>
      </c>
      <c r="AN20" s="101"/>
      <c r="AO20" s="6"/>
    </row>
    <row r="21" spans="1:49" ht="33" hidden="1" customHeight="1">
      <c r="A21" s="145"/>
      <c r="B21" s="113"/>
      <c r="C21" s="142"/>
      <c r="D21" s="132"/>
      <c r="E21" s="44" t="s">
        <v>109</v>
      </c>
      <c r="F21" s="44" t="s">
        <v>40</v>
      </c>
      <c r="G21" s="51" t="s">
        <v>6</v>
      </c>
      <c r="H21" s="4"/>
      <c r="I21" s="5"/>
      <c r="J21" s="6"/>
      <c r="K21" s="4"/>
      <c r="L21" s="5"/>
      <c r="M21" s="6"/>
      <c r="N21" s="50"/>
      <c r="O21" s="4"/>
      <c r="P21" s="5"/>
      <c r="Q21" s="6"/>
      <c r="R21" s="50"/>
      <c r="S21" s="47"/>
      <c r="T21" s="4">
        <v>1794.37</v>
      </c>
      <c r="U21" s="5">
        <v>2063.5100000000002</v>
      </c>
      <c r="V21" s="6">
        <f t="shared" si="4"/>
        <v>1.1499913618707402</v>
      </c>
      <c r="W21" s="5">
        <v>2063.5100000000002</v>
      </c>
      <c r="X21" s="32"/>
      <c r="Y21" s="6">
        <f t="shared" si="5"/>
        <v>0</v>
      </c>
      <c r="Z21" s="43" t="s">
        <v>110</v>
      </c>
      <c r="AA21" s="30">
        <v>2188.6</v>
      </c>
      <c r="AB21" s="30">
        <v>2701.44</v>
      </c>
      <c r="AC21" s="5">
        <v>2188.6</v>
      </c>
      <c r="AD21" s="32">
        <v>2701.44</v>
      </c>
      <c r="AE21" s="6">
        <f t="shared" si="6"/>
        <v>1.2343233117061136</v>
      </c>
      <c r="AF21" s="4">
        <v>3838.4</v>
      </c>
      <c r="AG21" s="32">
        <v>2701.44</v>
      </c>
      <c r="AH21" s="6">
        <f t="shared" si="0"/>
        <v>1.4208718313195925</v>
      </c>
      <c r="AI21" s="77"/>
      <c r="AJ21" s="43"/>
      <c r="AK21" s="5"/>
      <c r="AL21" s="6"/>
      <c r="AM21" s="93" t="s">
        <v>171</v>
      </c>
      <c r="AN21" s="101"/>
      <c r="AO21" s="6"/>
    </row>
    <row r="22" spans="1:49" ht="51.75" hidden="1" customHeight="1">
      <c r="A22" s="53"/>
      <c r="B22" s="45"/>
      <c r="C22" s="49"/>
      <c r="D22" s="46"/>
      <c r="E22" s="44" t="s">
        <v>140</v>
      </c>
      <c r="F22" s="44" t="s">
        <v>40</v>
      </c>
      <c r="G22" s="51" t="s">
        <v>6</v>
      </c>
      <c r="H22" s="4"/>
      <c r="I22" s="5"/>
      <c r="J22" s="6"/>
      <c r="K22" s="4"/>
      <c r="L22" s="5"/>
      <c r="M22" s="6"/>
      <c r="N22" s="50"/>
      <c r="O22" s="4"/>
      <c r="P22" s="5"/>
      <c r="Q22" s="6"/>
      <c r="R22" s="50"/>
      <c r="S22" s="47"/>
      <c r="T22" s="4"/>
      <c r="U22" s="5"/>
      <c r="V22" s="6"/>
      <c r="W22" s="5"/>
      <c r="X22" s="32"/>
      <c r="Y22" s="6"/>
      <c r="Z22" s="43"/>
      <c r="AA22" s="30">
        <v>7604.68</v>
      </c>
      <c r="AB22" s="30">
        <v>7604.68</v>
      </c>
      <c r="AC22" s="5">
        <v>7604.68</v>
      </c>
      <c r="AD22" s="32">
        <v>7604.68</v>
      </c>
      <c r="AE22" s="6">
        <f t="shared" si="6"/>
        <v>1</v>
      </c>
      <c r="AF22" s="5">
        <f>AD22</f>
        <v>7604.68</v>
      </c>
      <c r="AG22" s="32">
        <v>7604.68</v>
      </c>
      <c r="AH22" s="6">
        <f t="shared" si="0"/>
        <v>1</v>
      </c>
      <c r="AI22" s="77"/>
      <c r="AJ22" s="43"/>
      <c r="AK22" s="5"/>
      <c r="AL22" s="6"/>
      <c r="AM22" s="93" t="s">
        <v>171</v>
      </c>
      <c r="AN22" s="101"/>
      <c r="AO22" s="6"/>
    </row>
    <row r="23" spans="1:49" ht="24" customHeight="1">
      <c r="A23" s="143">
        <v>2</v>
      </c>
      <c r="B23" s="154" t="s">
        <v>7</v>
      </c>
      <c r="C23" s="154"/>
      <c r="D23" s="7" t="s">
        <v>8</v>
      </c>
      <c r="E23" s="111" t="s">
        <v>130</v>
      </c>
      <c r="F23" s="111" t="s">
        <v>40</v>
      </c>
      <c r="G23" s="51" t="s">
        <v>9</v>
      </c>
      <c r="H23" s="4">
        <v>5.0199999999999996</v>
      </c>
      <c r="I23" s="4">
        <v>5.0599999999999996</v>
      </c>
      <c r="J23" s="6">
        <f>I23/H23</f>
        <v>1.0079681274900398</v>
      </c>
      <c r="K23" s="4">
        <v>5.0599999999999996</v>
      </c>
      <c r="L23" s="4">
        <v>5.27</v>
      </c>
      <c r="M23" s="19">
        <f t="shared" ref="M23:M32" si="7">L23/K23</f>
        <v>1.041501976284585</v>
      </c>
      <c r="N23" s="157" t="s">
        <v>47</v>
      </c>
      <c r="O23" s="4">
        <v>5.36</v>
      </c>
      <c r="P23" s="4">
        <v>5.51</v>
      </c>
      <c r="Q23" s="19">
        <f t="shared" ref="Q23:Q32" si="8">P23/O23</f>
        <v>1.0279850746268655</v>
      </c>
      <c r="R23" s="157" t="s">
        <v>85</v>
      </c>
      <c r="S23" s="124"/>
      <c r="T23" s="4">
        <v>5.51</v>
      </c>
      <c r="U23" s="4">
        <v>5.76</v>
      </c>
      <c r="V23" s="19">
        <f t="shared" si="4"/>
        <v>1.0453720508166968</v>
      </c>
      <c r="W23" s="4">
        <v>5.76</v>
      </c>
      <c r="X23" s="34">
        <v>6.02</v>
      </c>
      <c r="Y23" s="6">
        <f t="shared" si="5"/>
        <v>1.0451388888888888</v>
      </c>
      <c r="Z23" s="118" t="s">
        <v>121</v>
      </c>
      <c r="AC23" s="30">
        <v>6.02</v>
      </c>
      <c r="AD23" s="39">
        <v>6.26</v>
      </c>
      <c r="AE23" s="6">
        <f t="shared" si="6"/>
        <v>1.0398671096345515</v>
      </c>
      <c r="AF23" s="30">
        <f>5.69*1.2</f>
        <v>6.8280000000000003</v>
      </c>
      <c r="AG23" s="39">
        <v>6.26</v>
      </c>
      <c r="AH23" s="6">
        <f t="shared" si="0"/>
        <v>1.0907348242811503</v>
      </c>
      <c r="AI23" s="77"/>
      <c r="AJ23" s="114" t="s">
        <v>157</v>
      </c>
      <c r="AK23" s="4"/>
      <c r="AL23" s="19"/>
      <c r="AM23" s="114" t="s">
        <v>173</v>
      </c>
      <c r="AN23" s="101" t="s">
        <v>170</v>
      </c>
      <c r="AO23" s="6"/>
    </row>
    <row r="24" spans="1:49" ht="24.75" customHeight="1">
      <c r="A24" s="144"/>
      <c r="B24" s="154"/>
      <c r="C24" s="154"/>
      <c r="D24" s="7" t="s">
        <v>10</v>
      </c>
      <c r="E24" s="111"/>
      <c r="F24" s="111"/>
      <c r="G24" s="51" t="str">
        <f>$G$10</f>
        <v>руб./Гкал</v>
      </c>
      <c r="H24" s="4">
        <v>1499.36</v>
      </c>
      <c r="I24" s="5">
        <v>1551.82</v>
      </c>
      <c r="J24" s="6">
        <f>I24/H24</f>
        <v>1.0349882616583075</v>
      </c>
      <c r="K24" s="4">
        <v>1551.82</v>
      </c>
      <c r="L24" s="5">
        <v>1617</v>
      </c>
      <c r="M24" s="6">
        <f t="shared" si="7"/>
        <v>1.0420022940804992</v>
      </c>
      <c r="N24" s="158"/>
      <c r="O24" s="4">
        <v>1644.41</v>
      </c>
      <c r="P24" s="5">
        <v>1688.81</v>
      </c>
      <c r="Q24" s="6">
        <f t="shared" si="8"/>
        <v>1.0270005655523864</v>
      </c>
      <c r="R24" s="158"/>
      <c r="S24" s="125"/>
      <c r="T24" s="4">
        <v>1688.81</v>
      </c>
      <c r="U24" s="5">
        <v>1766.5</v>
      </c>
      <c r="V24" s="6">
        <f t="shared" si="4"/>
        <v>1.0460028067100504</v>
      </c>
      <c r="W24" s="5">
        <f>W10</f>
        <v>1766.5</v>
      </c>
      <c r="X24" s="5">
        <f>X10</f>
        <v>1865.42</v>
      </c>
      <c r="Y24" s="6">
        <f t="shared" si="5"/>
        <v>1.0559977356354373</v>
      </c>
      <c r="Z24" s="117"/>
      <c r="AA24" s="30"/>
      <c r="AB24" s="30"/>
      <c r="AC24" s="5">
        <v>1865.42</v>
      </c>
      <c r="AD24" s="5">
        <v>2028.48</v>
      </c>
      <c r="AE24" s="6">
        <f t="shared" si="6"/>
        <v>1.0874119501238326</v>
      </c>
      <c r="AF24" s="5">
        <f>AF10</f>
        <v>2251.61</v>
      </c>
      <c r="AG24" s="5">
        <v>2028.48</v>
      </c>
      <c r="AH24" s="6">
        <f t="shared" si="0"/>
        <v>1.1099986196560971</v>
      </c>
      <c r="AI24" s="78"/>
      <c r="AJ24" s="117"/>
      <c r="AK24" s="5"/>
      <c r="AL24" s="6"/>
      <c r="AM24" s="117"/>
      <c r="AN24" s="101"/>
      <c r="AO24" s="6"/>
    </row>
    <row r="25" spans="1:49" ht="36" hidden="1" customHeight="1">
      <c r="A25" s="144"/>
      <c r="B25" s="154"/>
      <c r="C25" s="154"/>
      <c r="D25" s="7" t="s">
        <v>8</v>
      </c>
      <c r="E25" s="111" t="s">
        <v>59</v>
      </c>
      <c r="F25" s="111" t="s">
        <v>40</v>
      </c>
      <c r="G25" s="51" t="str">
        <f>$G$10</f>
        <v>руб./Гкал</v>
      </c>
      <c r="H25" s="4">
        <v>1499.36</v>
      </c>
      <c r="I25" s="5">
        <v>1513.75</v>
      </c>
      <c r="J25" s="6">
        <f>I25/H25</f>
        <v>1.0095974282360474</v>
      </c>
      <c r="K25" s="4">
        <v>1513.75</v>
      </c>
      <c r="L25" s="5">
        <v>1572.79</v>
      </c>
      <c r="M25" s="6">
        <f t="shared" si="7"/>
        <v>1.0390024772914945</v>
      </c>
      <c r="N25" s="157" t="s">
        <v>48</v>
      </c>
      <c r="O25" s="4">
        <v>1599.44</v>
      </c>
      <c r="P25" s="5">
        <v>1702.16</v>
      </c>
      <c r="Q25" s="6">
        <f t="shared" si="8"/>
        <v>1.0642224778672535</v>
      </c>
      <c r="R25" s="157" t="s">
        <v>84</v>
      </c>
      <c r="S25" s="15"/>
      <c r="T25" s="4">
        <v>1702.16</v>
      </c>
      <c r="U25" s="5">
        <v>1780.46</v>
      </c>
      <c r="V25" s="6">
        <f t="shared" si="4"/>
        <v>1.046000375992856</v>
      </c>
      <c r="W25" s="5">
        <v>1780.46</v>
      </c>
      <c r="X25" s="32"/>
      <c r="Y25" s="6">
        <f t="shared" si="5"/>
        <v>0</v>
      </c>
      <c r="Z25" s="118" t="s">
        <v>121</v>
      </c>
      <c r="AA25" s="30"/>
      <c r="AB25" s="30"/>
      <c r="AC25" s="5"/>
      <c r="AD25" s="32"/>
      <c r="AE25" s="6" t="e">
        <f t="shared" si="6"/>
        <v>#DIV/0!</v>
      </c>
      <c r="AF25" s="5"/>
      <c r="AG25" s="32"/>
      <c r="AH25" s="6" t="e">
        <f t="shared" si="0"/>
        <v>#DIV/0!</v>
      </c>
      <c r="AI25" s="77"/>
      <c r="AJ25" s="118"/>
      <c r="AK25" s="5"/>
      <c r="AL25" s="6"/>
      <c r="AM25" s="118"/>
      <c r="AN25" s="101"/>
      <c r="AO25" s="6"/>
    </row>
    <row r="26" spans="1:49" ht="36" hidden="1" customHeight="1">
      <c r="A26" s="144"/>
      <c r="B26" s="154"/>
      <c r="C26" s="154"/>
      <c r="D26" s="7" t="s">
        <v>10</v>
      </c>
      <c r="E26" s="111"/>
      <c r="F26" s="111"/>
      <c r="G26" s="51" t="s">
        <v>9</v>
      </c>
      <c r="H26" s="4">
        <v>35.75</v>
      </c>
      <c r="I26" s="5">
        <v>38.61</v>
      </c>
      <c r="J26" s="6">
        <f>I26/H26</f>
        <v>1.08</v>
      </c>
      <c r="K26" s="4">
        <v>38.61</v>
      </c>
      <c r="L26" s="5">
        <v>40.119999999999997</v>
      </c>
      <c r="M26" s="6">
        <f t="shared" si="7"/>
        <v>1.039109039109039</v>
      </c>
      <c r="N26" s="158"/>
      <c r="O26" s="4">
        <v>40.799999999999997</v>
      </c>
      <c r="P26" s="5">
        <v>41.9</v>
      </c>
      <c r="Q26" s="6">
        <f t="shared" si="8"/>
        <v>1.0269607843137256</v>
      </c>
      <c r="R26" s="158"/>
      <c r="S26" s="15"/>
      <c r="T26" s="4">
        <v>41.9</v>
      </c>
      <c r="U26" s="5">
        <v>43.84</v>
      </c>
      <c r="V26" s="6">
        <f t="shared" si="4"/>
        <v>1.0463007159904536</v>
      </c>
      <c r="W26" s="5">
        <v>43.84</v>
      </c>
      <c r="X26" s="33"/>
      <c r="Y26" s="6">
        <f t="shared" si="5"/>
        <v>0</v>
      </c>
      <c r="Z26" s="117"/>
      <c r="AA26" s="30"/>
      <c r="AB26" s="30"/>
      <c r="AC26" s="5"/>
      <c r="AD26" s="33"/>
      <c r="AE26" s="6" t="e">
        <f t="shared" si="6"/>
        <v>#DIV/0!</v>
      </c>
      <c r="AF26" s="5"/>
      <c r="AG26" s="33"/>
      <c r="AH26" s="6" t="e">
        <f t="shared" si="0"/>
        <v>#DIV/0!</v>
      </c>
      <c r="AI26" s="78"/>
      <c r="AJ26" s="117"/>
      <c r="AK26" s="5"/>
      <c r="AL26" s="6"/>
      <c r="AM26" s="117"/>
      <c r="AN26" s="101"/>
      <c r="AO26" s="6"/>
      <c r="AQ26" s="1" t="s">
        <v>103</v>
      </c>
    </row>
    <row r="27" spans="1:49" ht="36" hidden="1" customHeight="1">
      <c r="A27" s="144"/>
      <c r="B27" s="154"/>
      <c r="C27" s="154"/>
      <c r="D27" s="7" t="s">
        <v>8</v>
      </c>
      <c r="E27" s="124" t="s">
        <v>133</v>
      </c>
      <c r="F27" s="111" t="s">
        <v>40</v>
      </c>
      <c r="G27" s="51" t="s">
        <v>9</v>
      </c>
      <c r="H27" s="4"/>
      <c r="I27" s="5"/>
      <c r="J27" s="6"/>
      <c r="K27" s="4"/>
      <c r="L27" s="5"/>
      <c r="M27" s="6"/>
      <c r="N27" s="35"/>
      <c r="O27" s="4"/>
      <c r="P27" s="5"/>
      <c r="Q27" s="6"/>
      <c r="R27" s="35"/>
      <c r="S27" s="15"/>
      <c r="T27" s="4"/>
      <c r="U27" s="5"/>
      <c r="V27" s="6"/>
      <c r="W27" s="5">
        <v>5.76</v>
      </c>
      <c r="X27" s="30">
        <v>6.02</v>
      </c>
      <c r="Y27" s="6">
        <f t="shared" si="5"/>
        <v>1.0451388888888888</v>
      </c>
      <c r="Z27" s="118" t="s">
        <v>121</v>
      </c>
      <c r="AA27" s="30"/>
      <c r="AB27" s="30"/>
      <c r="AC27" s="5"/>
      <c r="AD27" s="30"/>
      <c r="AE27" s="6" t="e">
        <f t="shared" si="6"/>
        <v>#DIV/0!</v>
      </c>
      <c r="AF27" s="5"/>
      <c r="AG27" s="30"/>
      <c r="AH27" s="6" t="e">
        <f t="shared" si="0"/>
        <v>#DIV/0!</v>
      </c>
      <c r="AI27" s="77"/>
      <c r="AJ27" s="118"/>
      <c r="AK27" s="5"/>
      <c r="AL27" s="6"/>
      <c r="AM27" s="118"/>
      <c r="AN27" s="101"/>
      <c r="AO27" s="6"/>
    </row>
    <row r="28" spans="1:49" ht="36" hidden="1" customHeight="1">
      <c r="A28" s="144"/>
      <c r="B28" s="154"/>
      <c r="C28" s="154"/>
      <c r="D28" s="7" t="s">
        <v>10</v>
      </c>
      <c r="E28" s="125"/>
      <c r="F28" s="111"/>
      <c r="G28" s="51" t="s">
        <v>6</v>
      </c>
      <c r="H28" s="4"/>
      <c r="I28" s="5"/>
      <c r="J28" s="6"/>
      <c r="K28" s="4"/>
      <c r="L28" s="5"/>
      <c r="M28" s="6"/>
      <c r="N28" s="35"/>
      <c r="O28" s="4"/>
      <c r="P28" s="5"/>
      <c r="Q28" s="6"/>
      <c r="R28" s="35"/>
      <c r="S28" s="15"/>
      <c r="T28" s="4"/>
      <c r="U28" s="5"/>
      <c r="V28" s="6"/>
      <c r="W28" s="5">
        <v>1406.58</v>
      </c>
      <c r="X28" s="30">
        <v>1499.41</v>
      </c>
      <c r="Y28" s="6">
        <f t="shared" si="5"/>
        <v>1.065996957158498</v>
      </c>
      <c r="Z28" s="117"/>
      <c r="AA28" s="30"/>
      <c r="AB28" s="30"/>
      <c r="AC28" s="5"/>
      <c r="AD28" s="30"/>
      <c r="AE28" s="6" t="e">
        <f t="shared" si="6"/>
        <v>#DIV/0!</v>
      </c>
      <c r="AF28" s="5"/>
      <c r="AG28" s="30"/>
      <c r="AH28" s="6" t="e">
        <f t="shared" si="0"/>
        <v>#DIV/0!</v>
      </c>
      <c r="AI28" s="78"/>
      <c r="AJ28" s="117"/>
      <c r="AK28" s="5"/>
      <c r="AL28" s="6"/>
      <c r="AM28" s="117"/>
      <c r="AN28" s="102"/>
      <c r="AO28" s="9"/>
    </row>
    <row r="29" spans="1:49" ht="25.5" hidden="1" customHeight="1">
      <c r="A29" s="144"/>
      <c r="B29" s="154"/>
      <c r="C29" s="154"/>
      <c r="D29" s="7" t="s">
        <v>8</v>
      </c>
      <c r="E29" s="111" t="s">
        <v>58</v>
      </c>
      <c r="F29" s="111" t="s">
        <v>40</v>
      </c>
      <c r="G29" s="51" t="str">
        <f>$G$10</f>
        <v>руб./Гкал</v>
      </c>
      <c r="H29" s="4">
        <v>26.87</v>
      </c>
      <c r="I29" s="5">
        <v>29.46</v>
      </c>
      <c r="J29" s="6">
        <f t="shared" ref="J29:J34" si="9">I29/H29</f>
        <v>1.0963900260513584</v>
      </c>
      <c r="K29" s="4">
        <v>29.46</v>
      </c>
      <c r="L29" s="5">
        <v>30.44</v>
      </c>
      <c r="M29" s="6">
        <f t="shared" si="7"/>
        <v>1.0332654446707401</v>
      </c>
      <c r="N29" s="121" t="s">
        <v>49</v>
      </c>
      <c r="O29" s="4">
        <v>30.96</v>
      </c>
      <c r="P29" s="5">
        <v>40.1</v>
      </c>
      <c r="Q29" s="6">
        <f t="shared" si="8"/>
        <v>1.295219638242894</v>
      </c>
      <c r="R29" s="121" t="s">
        <v>74</v>
      </c>
      <c r="S29" s="15"/>
      <c r="T29" s="4">
        <v>37.22</v>
      </c>
      <c r="U29" s="5">
        <v>37.22</v>
      </c>
      <c r="V29" s="6">
        <f t="shared" si="4"/>
        <v>1</v>
      </c>
      <c r="W29" s="5">
        <v>37.22</v>
      </c>
      <c r="X29" s="32">
        <v>38.93</v>
      </c>
      <c r="Y29" s="6">
        <f t="shared" si="5"/>
        <v>1.0459430413756046</v>
      </c>
      <c r="Z29" s="121" t="s">
        <v>120</v>
      </c>
      <c r="AA29" s="30"/>
      <c r="AB29" s="30"/>
      <c r="AC29" s="4">
        <v>38.93</v>
      </c>
      <c r="AD29" s="60">
        <v>40.49</v>
      </c>
      <c r="AE29" s="6">
        <f t="shared" si="6"/>
        <v>1.0400719239660929</v>
      </c>
      <c r="AF29" s="4">
        <f>36.77*1.2</f>
        <v>44.124000000000002</v>
      </c>
      <c r="AG29" s="60">
        <v>40.49</v>
      </c>
      <c r="AH29" s="6">
        <f t="shared" si="0"/>
        <v>1.0897505556927636</v>
      </c>
      <c r="AI29" s="77"/>
      <c r="AJ29" s="119" t="s">
        <v>156</v>
      </c>
      <c r="AK29" s="5"/>
      <c r="AL29" s="6"/>
      <c r="AM29" s="119" t="s">
        <v>172</v>
      </c>
      <c r="AN29" s="102" t="s">
        <v>169</v>
      </c>
      <c r="AO29" s="9"/>
    </row>
    <row r="30" spans="1:49" ht="30" hidden="1" customHeight="1">
      <c r="A30" s="144"/>
      <c r="B30" s="154"/>
      <c r="C30" s="154"/>
      <c r="D30" s="7" t="s">
        <v>10</v>
      </c>
      <c r="E30" s="111"/>
      <c r="F30" s="111"/>
      <c r="G30" s="51" t="s">
        <v>9</v>
      </c>
      <c r="H30" s="4">
        <v>1522.53</v>
      </c>
      <c r="I30" s="5">
        <v>1536.08</v>
      </c>
      <c r="J30" s="6">
        <f t="shared" si="9"/>
        <v>1.0088996604336202</v>
      </c>
      <c r="K30" s="4">
        <v>1536.08</v>
      </c>
      <c r="L30" s="5">
        <v>1595.99</v>
      </c>
      <c r="M30" s="6">
        <f t="shared" si="7"/>
        <v>1.0390018749023489</v>
      </c>
      <c r="N30" s="120"/>
      <c r="O30" s="4">
        <v>1623.04</v>
      </c>
      <c r="P30" s="5">
        <v>1840.03</v>
      </c>
      <c r="Q30" s="6">
        <f t="shared" si="8"/>
        <v>1.1336935626971609</v>
      </c>
      <c r="R30" s="120"/>
      <c r="S30" s="15"/>
      <c r="T30" s="4">
        <v>1840.03</v>
      </c>
      <c r="U30" s="5">
        <v>1919.38</v>
      </c>
      <c r="V30" s="6">
        <f t="shared" si="4"/>
        <v>1.0431242968864638</v>
      </c>
      <c r="W30" s="5">
        <f>W9</f>
        <v>1919.38</v>
      </c>
      <c r="X30" s="5">
        <f>X9</f>
        <v>2026.86</v>
      </c>
      <c r="Y30" s="6">
        <f t="shared" si="5"/>
        <v>1.0559972491116922</v>
      </c>
      <c r="Z30" s="120"/>
      <c r="AA30" s="30"/>
      <c r="AB30" s="30"/>
      <c r="AC30" s="5">
        <v>2026.86</v>
      </c>
      <c r="AD30" s="5">
        <v>2204.04</v>
      </c>
      <c r="AE30" s="6">
        <f t="shared" si="6"/>
        <v>1.0874160030786537</v>
      </c>
      <c r="AF30" s="5">
        <f>AF9</f>
        <v>2446.4899999999998</v>
      </c>
      <c r="AG30" s="5">
        <v>2204.04</v>
      </c>
      <c r="AH30" s="6">
        <f t="shared" si="0"/>
        <v>1.1100025407887333</v>
      </c>
      <c r="AI30" s="78"/>
      <c r="AJ30" s="120"/>
      <c r="AK30" s="5"/>
      <c r="AL30" s="6"/>
      <c r="AM30" s="120"/>
      <c r="AN30" s="102"/>
      <c r="AO30" s="9"/>
      <c r="AR30" s="20"/>
      <c r="AS30" s="21"/>
      <c r="AT30" s="22"/>
      <c r="AU30" s="23"/>
      <c r="AV30" s="23"/>
      <c r="AW30" s="22"/>
    </row>
    <row r="31" spans="1:49" ht="37.5" hidden="1" customHeight="1">
      <c r="A31" s="144"/>
      <c r="B31" s="154"/>
      <c r="C31" s="154"/>
      <c r="D31" s="7" t="s">
        <v>8</v>
      </c>
      <c r="E31" s="111" t="s">
        <v>60</v>
      </c>
      <c r="F31" s="111" t="s">
        <v>40</v>
      </c>
      <c r="G31" s="51" t="str">
        <f>$G$10</f>
        <v>руб./Гкал</v>
      </c>
      <c r="H31" s="4">
        <v>46.21</v>
      </c>
      <c r="I31" s="5">
        <v>51.23</v>
      </c>
      <c r="J31" s="6">
        <f t="shared" si="9"/>
        <v>1.1086344946981173</v>
      </c>
      <c r="K31" s="4">
        <v>51.23</v>
      </c>
      <c r="L31" s="5">
        <v>53.23</v>
      </c>
      <c r="M31" s="6">
        <f t="shared" si="7"/>
        <v>1.0390396252195979</v>
      </c>
      <c r="N31" s="121" t="s">
        <v>50</v>
      </c>
      <c r="O31" s="4">
        <v>54.13</v>
      </c>
      <c r="P31" s="5">
        <v>60.67</v>
      </c>
      <c r="Q31" s="6">
        <f t="shared" si="8"/>
        <v>1.1208202475521891</v>
      </c>
      <c r="R31" s="121" t="s">
        <v>81</v>
      </c>
      <c r="S31" s="15"/>
      <c r="T31" s="4">
        <v>58.78</v>
      </c>
      <c r="U31" s="5">
        <v>58.78</v>
      </c>
      <c r="V31" s="6">
        <f t="shared" si="4"/>
        <v>1</v>
      </c>
      <c r="W31" s="5">
        <v>58.78</v>
      </c>
      <c r="X31" s="32"/>
      <c r="Y31" s="6">
        <f t="shared" si="5"/>
        <v>0</v>
      </c>
      <c r="Z31" s="121" t="s">
        <v>100</v>
      </c>
      <c r="AA31" s="30"/>
      <c r="AB31" s="30"/>
      <c r="AC31" s="5"/>
      <c r="AD31" s="32"/>
      <c r="AE31" s="6" t="e">
        <f t="shared" si="6"/>
        <v>#DIV/0!</v>
      </c>
      <c r="AF31" s="5"/>
      <c r="AG31" s="32"/>
      <c r="AH31" s="6" t="e">
        <f t="shared" si="0"/>
        <v>#DIV/0!</v>
      </c>
      <c r="AI31" s="77"/>
      <c r="AJ31" s="121"/>
      <c r="AK31" s="5"/>
      <c r="AL31" s="6"/>
      <c r="AM31" s="121"/>
      <c r="AN31" s="102"/>
      <c r="AO31" s="9"/>
      <c r="AR31" s="22"/>
      <c r="AS31" s="24"/>
      <c r="AT31" s="22"/>
      <c r="AU31" s="23"/>
      <c r="AV31" s="23"/>
      <c r="AW31" s="22"/>
    </row>
    <row r="32" spans="1:49" ht="36" hidden="1" customHeight="1">
      <c r="A32" s="144"/>
      <c r="B32" s="154"/>
      <c r="C32" s="154"/>
      <c r="D32" s="7" t="s">
        <v>10</v>
      </c>
      <c r="E32" s="111"/>
      <c r="F32" s="111"/>
      <c r="G32" s="51" t="s">
        <v>9</v>
      </c>
      <c r="H32" s="4">
        <v>1192.83</v>
      </c>
      <c r="I32" s="5">
        <v>1239.3399999999999</v>
      </c>
      <c r="J32" s="6">
        <f t="shared" si="9"/>
        <v>1.0389913063890077</v>
      </c>
      <c r="K32" s="4">
        <v>1239.3399999999999</v>
      </c>
      <c r="L32" s="5">
        <v>1287.68</v>
      </c>
      <c r="M32" s="6">
        <f t="shared" si="7"/>
        <v>1.03900463149741</v>
      </c>
      <c r="N32" s="120"/>
      <c r="O32" s="4">
        <v>1309.5</v>
      </c>
      <c r="P32" s="5">
        <v>1344.85</v>
      </c>
      <c r="Q32" s="6">
        <f t="shared" si="8"/>
        <v>1.0269950362733866</v>
      </c>
      <c r="R32" s="120"/>
      <c r="S32" s="15"/>
      <c r="T32" s="4">
        <v>1344.85</v>
      </c>
      <c r="U32" s="5">
        <v>1406.58</v>
      </c>
      <c r="V32" s="6">
        <f t="shared" si="4"/>
        <v>1.0459010298546307</v>
      </c>
      <c r="W32" s="5">
        <v>1406.58</v>
      </c>
      <c r="X32" s="33"/>
      <c r="Y32" s="6">
        <f t="shared" si="5"/>
        <v>0</v>
      </c>
      <c r="Z32" s="120"/>
      <c r="AA32" s="30"/>
      <c r="AB32" s="30"/>
      <c r="AC32" s="5"/>
      <c r="AD32" s="33"/>
      <c r="AE32" s="6" t="e">
        <f t="shared" si="6"/>
        <v>#DIV/0!</v>
      </c>
      <c r="AF32" s="5"/>
      <c r="AG32" s="33"/>
      <c r="AH32" s="6" t="e">
        <f t="shared" si="0"/>
        <v>#DIV/0!</v>
      </c>
      <c r="AI32" s="78"/>
      <c r="AJ32" s="120"/>
      <c r="AK32" s="5"/>
      <c r="AL32" s="6"/>
      <c r="AM32" s="120"/>
      <c r="AN32" s="101"/>
      <c r="AO32" s="6"/>
      <c r="AR32" s="20"/>
      <c r="AS32" s="21"/>
      <c r="AT32" s="22"/>
      <c r="AU32" s="23"/>
      <c r="AV32" s="23"/>
      <c r="AW32" s="22"/>
    </row>
    <row r="33" spans="1:41" ht="40.5" hidden="1" customHeight="1">
      <c r="A33" s="144"/>
      <c r="B33" s="154"/>
      <c r="C33" s="154"/>
      <c r="D33" s="7" t="s">
        <v>8</v>
      </c>
      <c r="E33" s="122" t="s">
        <v>112</v>
      </c>
      <c r="F33" s="111" t="s">
        <v>40</v>
      </c>
      <c r="G33" s="51" t="str">
        <f>$G$10</f>
        <v>руб./Гкал</v>
      </c>
      <c r="H33" s="29">
        <v>26.87</v>
      </c>
      <c r="I33" s="29">
        <v>28.52</v>
      </c>
      <c r="J33" s="6">
        <f t="shared" si="9"/>
        <v>1.061406773353182</v>
      </c>
      <c r="K33" s="8"/>
      <c r="L33" s="8"/>
      <c r="M33" s="9"/>
      <c r="N33" s="122" t="s">
        <v>51</v>
      </c>
      <c r="O33" s="8"/>
      <c r="P33" s="8"/>
      <c r="Q33" s="9"/>
      <c r="R33" s="122"/>
      <c r="S33" s="15"/>
      <c r="T33" s="4">
        <v>2630.92</v>
      </c>
      <c r="U33" s="5">
        <v>2754.38</v>
      </c>
      <c r="V33" s="6">
        <f t="shared" ref="V33:V41" si="10">U33/T33</f>
        <v>1.0469265504082221</v>
      </c>
      <c r="W33" s="5">
        <v>2754.38</v>
      </c>
      <c r="X33" s="32"/>
      <c r="Y33" s="6">
        <f t="shared" si="5"/>
        <v>0</v>
      </c>
      <c r="Z33" s="122"/>
      <c r="AA33" s="30"/>
      <c r="AB33" s="30"/>
      <c r="AC33" s="5"/>
      <c r="AD33" s="32"/>
      <c r="AE33" s="6" t="e">
        <f t="shared" si="6"/>
        <v>#DIV/0!</v>
      </c>
      <c r="AF33" s="5"/>
      <c r="AG33" s="32"/>
      <c r="AH33" s="6" t="e">
        <f t="shared" si="0"/>
        <v>#DIV/0!</v>
      </c>
      <c r="AI33" s="77"/>
      <c r="AJ33" s="122"/>
      <c r="AK33" s="8"/>
      <c r="AL33" s="9"/>
      <c r="AM33" s="122"/>
      <c r="AN33" s="101"/>
      <c r="AO33" s="6"/>
    </row>
    <row r="34" spans="1:41" ht="40.5" hidden="1" customHeight="1">
      <c r="A34" s="144"/>
      <c r="B34" s="154"/>
      <c r="C34" s="154"/>
      <c r="D34" s="7" t="s">
        <v>10</v>
      </c>
      <c r="E34" s="123"/>
      <c r="F34" s="111"/>
      <c r="G34" s="51" t="s">
        <v>9</v>
      </c>
      <c r="H34" s="29">
        <v>1334.99</v>
      </c>
      <c r="I34" s="29">
        <v>1460.83</v>
      </c>
      <c r="J34" s="6">
        <f t="shared" si="9"/>
        <v>1.0942628783736208</v>
      </c>
      <c r="K34" s="8"/>
      <c r="L34" s="8"/>
      <c r="M34" s="9"/>
      <c r="N34" s="123"/>
      <c r="O34" s="8"/>
      <c r="P34" s="8"/>
      <c r="Q34" s="9"/>
      <c r="R34" s="123"/>
      <c r="S34" s="15"/>
      <c r="T34" s="4">
        <v>3916.99</v>
      </c>
      <c r="U34" s="5">
        <v>4102.18</v>
      </c>
      <c r="V34" s="6">
        <f t="shared" si="10"/>
        <v>1.0472786501880271</v>
      </c>
      <c r="W34" s="5">
        <v>4102.18</v>
      </c>
      <c r="X34" s="33"/>
      <c r="Y34" s="6">
        <f t="shared" si="5"/>
        <v>0</v>
      </c>
      <c r="Z34" s="123"/>
      <c r="AA34" s="30"/>
      <c r="AB34" s="30"/>
      <c r="AC34" s="5"/>
      <c r="AD34" s="33"/>
      <c r="AE34" s="6" t="e">
        <f t="shared" si="6"/>
        <v>#DIV/0!</v>
      </c>
      <c r="AF34" s="5"/>
      <c r="AG34" s="33"/>
      <c r="AH34" s="6" t="e">
        <f t="shared" si="0"/>
        <v>#DIV/0!</v>
      </c>
      <c r="AI34" s="78"/>
      <c r="AJ34" s="123"/>
      <c r="AK34" s="8"/>
      <c r="AL34" s="9"/>
      <c r="AM34" s="123"/>
      <c r="AN34" s="101"/>
      <c r="AO34" s="6"/>
    </row>
    <row r="35" spans="1:41" ht="36" hidden="1" customHeight="1">
      <c r="A35" s="144"/>
      <c r="B35" s="154"/>
      <c r="C35" s="154"/>
      <c r="D35" s="7" t="s">
        <v>8</v>
      </c>
      <c r="E35" s="122" t="s">
        <v>103</v>
      </c>
      <c r="F35" s="111" t="s">
        <v>40</v>
      </c>
      <c r="G35" s="51" t="s">
        <v>6</v>
      </c>
      <c r="H35" s="29"/>
      <c r="I35" s="29"/>
      <c r="J35" s="6"/>
      <c r="K35" s="8"/>
      <c r="L35" s="8"/>
      <c r="M35" s="9"/>
      <c r="N35" s="25"/>
      <c r="O35" s="8"/>
      <c r="P35" s="8"/>
      <c r="Q35" s="9"/>
      <c r="R35" s="25"/>
      <c r="S35" s="15"/>
      <c r="T35" s="4">
        <v>24.95</v>
      </c>
      <c r="U35" s="5">
        <v>26.09</v>
      </c>
      <c r="V35" s="6">
        <f t="shared" si="10"/>
        <v>1.0456913827655312</v>
      </c>
      <c r="W35" s="5">
        <v>26.09</v>
      </c>
      <c r="X35" s="32"/>
      <c r="Y35" s="6">
        <f t="shared" si="5"/>
        <v>0</v>
      </c>
      <c r="Z35" s="122" t="s">
        <v>104</v>
      </c>
      <c r="AA35" s="30"/>
      <c r="AB35" s="30"/>
      <c r="AC35" s="5"/>
      <c r="AD35" s="32"/>
      <c r="AE35" s="6" t="e">
        <f t="shared" si="6"/>
        <v>#DIV/0!</v>
      </c>
      <c r="AF35" s="5"/>
      <c r="AG35" s="32"/>
      <c r="AH35" s="6" t="e">
        <f t="shared" si="0"/>
        <v>#DIV/0!</v>
      </c>
      <c r="AI35" s="77"/>
      <c r="AJ35" s="122"/>
      <c r="AK35" s="8"/>
      <c r="AL35" s="9"/>
      <c r="AM35" s="122"/>
      <c r="AN35" s="101"/>
      <c r="AO35" s="6"/>
    </row>
    <row r="36" spans="1:41" ht="37.5" hidden="1" customHeight="1">
      <c r="A36" s="144"/>
      <c r="B36" s="154"/>
      <c r="C36" s="154"/>
      <c r="D36" s="7" t="s">
        <v>10</v>
      </c>
      <c r="E36" s="123"/>
      <c r="F36" s="111"/>
      <c r="G36" s="51" t="s">
        <v>9</v>
      </c>
      <c r="H36" s="29"/>
      <c r="I36" s="29"/>
      <c r="J36" s="6"/>
      <c r="K36" s="8"/>
      <c r="L36" s="8"/>
      <c r="M36" s="9"/>
      <c r="N36" s="25"/>
      <c r="O36" s="8"/>
      <c r="P36" s="8"/>
      <c r="Q36" s="9"/>
      <c r="R36" s="25"/>
      <c r="S36" s="15"/>
      <c r="T36" s="4">
        <v>1794.37</v>
      </c>
      <c r="U36" s="5">
        <v>2063.5100000000002</v>
      </c>
      <c r="V36" s="6">
        <f t="shared" si="10"/>
        <v>1.1499913618707402</v>
      </c>
      <c r="W36" s="5">
        <v>2063.5100000000002</v>
      </c>
      <c r="X36" s="33"/>
      <c r="Y36" s="6">
        <f t="shared" si="5"/>
        <v>0</v>
      </c>
      <c r="Z36" s="123"/>
      <c r="AA36" s="30"/>
      <c r="AB36" s="30"/>
      <c r="AC36" s="5"/>
      <c r="AD36" s="33"/>
      <c r="AE36" s="6" t="e">
        <f t="shared" si="6"/>
        <v>#DIV/0!</v>
      </c>
      <c r="AF36" s="5"/>
      <c r="AG36" s="33"/>
      <c r="AH36" s="6" t="e">
        <f t="shared" si="0"/>
        <v>#DIV/0!</v>
      </c>
      <c r="AI36" s="78"/>
      <c r="AJ36" s="123"/>
      <c r="AK36" s="8"/>
      <c r="AL36" s="9"/>
      <c r="AM36" s="123"/>
      <c r="AN36" s="101"/>
      <c r="AO36" s="6"/>
    </row>
    <row r="37" spans="1:41" ht="28.5" hidden="1" customHeight="1">
      <c r="A37" s="144"/>
      <c r="B37" s="154"/>
      <c r="C37" s="154"/>
      <c r="D37" s="7" t="s">
        <v>8</v>
      </c>
      <c r="E37" s="111" t="s">
        <v>59</v>
      </c>
      <c r="F37" s="111" t="s">
        <v>40</v>
      </c>
      <c r="G37" s="51" t="s">
        <v>9</v>
      </c>
      <c r="H37" s="5">
        <v>18.16</v>
      </c>
      <c r="I37" s="5">
        <v>20.34</v>
      </c>
      <c r="J37" s="6">
        <f>I37/H37</f>
        <v>1.1200440528634361</v>
      </c>
      <c r="K37" s="5">
        <v>20.34</v>
      </c>
      <c r="L37" s="5">
        <v>21.13</v>
      </c>
      <c r="M37" s="6">
        <f>L37/K37</f>
        <v>1.0388397246804326</v>
      </c>
      <c r="N37" s="124" t="s">
        <v>52</v>
      </c>
      <c r="O37" s="5">
        <v>24.95</v>
      </c>
      <c r="P37" s="5">
        <v>24.95</v>
      </c>
      <c r="Q37" s="6">
        <f>P37/O37</f>
        <v>1</v>
      </c>
      <c r="R37" s="124" t="s">
        <v>87</v>
      </c>
      <c r="S37" s="124"/>
      <c r="T37" s="5">
        <v>24.95</v>
      </c>
      <c r="U37" s="5">
        <v>26.09</v>
      </c>
      <c r="V37" s="6">
        <f t="shared" si="10"/>
        <v>1.0456913827655312</v>
      </c>
      <c r="W37" s="5">
        <v>26.09</v>
      </c>
      <c r="X37" s="32"/>
      <c r="Y37" s="6">
        <f t="shared" si="5"/>
        <v>0</v>
      </c>
      <c r="Z37" s="124" t="s">
        <v>108</v>
      </c>
      <c r="AA37" s="30"/>
      <c r="AB37" s="30"/>
      <c r="AC37" s="5"/>
      <c r="AD37" s="32"/>
      <c r="AE37" s="6" t="e">
        <f t="shared" si="6"/>
        <v>#DIV/0!</v>
      </c>
      <c r="AF37" s="5"/>
      <c r="AG37" s="32"/>
      <c r="AH37" s="6" t="e">
        <f t="shared" si="0"/>
        <v>#DIV/0!</v>
      </c>
      <c r="AI37" s="77"/>
      <c r="AJ37" s="124"/>
      <c r="AK37" s="5"/>
      <c r="AL37" s="6"/>
      <c r="AM37" s="124"/>
      <c r="AN37" s="26"/>
      <c r="AO37" s="6"/>
    </row>
    <row r="38" spans="1:41" ht="28.5" hidden="1" customHeight="1">
      <c r="A38" s="144"/>
      <c r="B38" s="154"/>
      <c r="C38" s="154"/>
      <c r="D38" s="7" t="s">
        <v>10</v>
      </c>
      <c r="E38" s="111"/>
      <c r="F38" s="111"/>
      <c r="G38" s="51" t="str">
        <f>$G$10</f>
        <v>руб./Гкал</v>
      </c>
      <c r="H38" s="5">
        <v>1499.36</v>
      </c>
      <c r="I38" s="5">
        <v>1513.75</v>
      </c>
      <c r="J38" s="6">
        <f>I38/H38</f>
        <v>1.0095974282360474</v>
      </c>
      <c r="K38" s="5">
        <v>1513.75</v>
      </c>
      <c r="L38" s="5">
        <v>1572.79</v>
      </c>
      <c r="M38" s="6">
        <f>L38/K38</f>
        <v>1.0390024772914945</v>
      </c>
      <c r="N38" s="125"/>
      <c r="O38" s="5">
        <v>1599.44</v>
      </c>
      <c r="P38" s="5">
        <v>1702.16</v>
      </c>
      <c r="Q38" s="6">
        <f>P38/O38</f>
        <v>1.0642224778672535</v>
      </c>
      <c r="R38" s="125"/>
      <c r="S38" s="125"/>
      <c r="T38" s="5">
        <v>1702.16</v>
      </c>
      <c r="U38" s="5">
        <v>1780.46</v>
      </c>
      <c r="V38" s="6">
        <f t="shared" si="10"/>
        <v>1.046000375992856</v>
      </c>
      <c r="W38" s="5">
        <v>1780.46</v>
      </c>
      <c r="X38" s="33"/>
      <c r="Y38" s="6">
        <f t="shared" si="5"/>
        <v>0</v>
      </c>
      <c r="Z38" s="125"/>
      <c r="AA38" s="30"/>
      <c r="AB38" s="30"/>
      <c r="AC38" s="5"/>
      <c r="AD38" s="33"/>
      <c r="AE38" s="6" t="e">
        <f t="shared" si="6"/>
        <v>#DIV/0!</v>
      </c>
      <c r="AF38" s="5"/>
      <c r="AG38" s="33"/>
      <c r="AH38" s="6" t="e">
        <f t="shared" si="0"/>
        <v>#DIV/0!</v>
      </c>
      <c r="AI38" s="78"/>
      <c r="AJ38" s="125"/>
      <c r="AK38" s="5"/>
      <c r="AL38" s="6"/>
      <c r="AM38" s="125"/>
      <c r="AN38" s="101"/>
      <c r="AO38" s="6"/>
    </row>
    <row r="39" spans="1:41" ht="28.5" hidden="1" customHeight="1">
      <c r="A39" s="144"/>
      <c r="B39" s="154"/>
      <c r="C39" s="154"/>
      <c r="D39" s="7" t="s">
        <v>8</v>
      </c>
      <c r="E39" s="124" t="s">
        <v>109</v>
      </c>
      <c r="F39" s="124" t="s">
        <v>40</v>
      </c>
      <c r="G39" s="59" t="s">
        <v>6</v>
      </c>
      <c r="H39" s="58"/>
      <c r="I39" s="58"/>
      <c r="J39" s="56"/>
      <c r="K39" s="58"/>
      <c r="L39" s="5"/>
      <c r="M39" s="6"/>
      <c r="N39" s="55"/>
      <c r="O39" s="58"/>
      <c r="P39" s="58"/>
      <c r="Q39" s="56"/>
      <c r="R39" s="15"/>
      <c r="S39" s="55"/>
      <c r="T39" s="58"/>
      <c r="U39" s="58"/>
      <c r="V39" s="56"/>
      <c r="W39" s="58"/>
      <c r="X39" s="62"/>
      <c r="Y39" s="6"/>
      <c r="Z39" s="15"/>
      <c r="AA39" s="32">
        <v>2188.6</v>
      </c>
      <c r="AB39" s="32">
        <v>2701.44</v>
      </c>
      <c r="AC39" s="5">
        <v>2188.6</v>
      </c>
      <c r="AD39" s="30">
        <v>2701.44</v>
      </c>
      <c r="AE39" s="6">
        <f t="shared" si="6"/>
        <v>1.2343233117061136</v>
      </c>
      <c r="AF39" s="5">
        <f>AF21</f>
        <v>3838.4</v>
      </c>
      <c r="AG39" s="30">
        <v>2701.44</v>
      </c>
      <c r="AH39" s="6">
        <f t="shared" si="0"/>
        <v>1.4208718313195925</v>
      </c>
      <c r="AI39" s="95"/>
      <c r="AJ39" s="124" t="s">
        <v>155</v>
      </c>
      <c r="AK39" s="5"/>
      <c r="AL39" s="6"/>
      <c r="AM39" s="124" t="s">
        <v>165</v>
      </c>
      <c r="AN39" s="101"/>
      <c r="AO39" s="6"/>
    </row>
    <row r="40" spans="1:41" ht="28.5" hidden="1" customHeight="1">
      <c r="A40" s="145"/>
      <c r="B40" s="154"/>
      <c r="C40" s="154"/>
      <c r="D40" s="7" t="s">
        <v>10</v>
      </c>
      <c r="E40" s="125"/>
      <c r="F40" s="125"/>
      <c r="G40" s="59" t="s">
        <v>9</v>
      </c>
      <c r="H40" s="58"/>
      <c r="I40" s="58"/>
      <c r="J40" s="56"/>
      <c r="K40" s="58"/>
      <c r="L40" s="5"/>
      <c r="M40" s="6"/>
      <c r="N40" s="55"/>
      <c r="O40" s="58"/>
      <c r="P40" s="58"/>
      <c r="Q40" s="56"/>
      <c r="R40" s="15"/>
      <c r="S40" s="55"/>
      <c r="T40" s="58"/>
      <c r="U40" s="58"/>
      <c r="V40" s="56"/>
      <c r="W40" s="58"/>
      <c r="X40" s="62"/>
      <c r="Y40" s="6"/>
      <c r="Z40" s="15"/>
      <c r="AA40" s="32"/>
      <c r="AB40" s="32"/>
      <c r="AC40" s="5">
        <v>27.29</v>
      </c>
      <c r="AD40" s="30">
        <v>28.38</v>
      </c>
      <c r="AE40" s="6">
        <f t="shared" si="6"/>
        <v>1.0399413704653719</v>
      </c>
      <c r="AF40" s="5">
        <v>30.94</v>
      </c>
      <c r="AG40" s="30">
        <v>28.38</v>
      </c>
      <c r="AH40" s="6">
        <f t="shared" si="0"/>
        <v>1.0902043692741368</v>
      </c>
      <c r="AI40" s="96"/>
      <c r="AJ40" s="125"/>
      <c r="AK40" s="5"/>
      <c r="AL40" s="6"/>
      <c r="AM40" s="125"/>
      <c r="AN40" s="101"/>
      <c r="AO40" s="6"/>
    </row>
    <row r="41" spans="1:41" ht="41.25" customHeight="1">
      <c r="A41" s="148">
        <v>3</v>
      </c>
      <c r="B41" s="112" t="s">
        <v>11</v>
      </c>
      <c r="C41" s="128"/>
      <c r="D41" s="129"/>
      <c r="E41" s="124" t="s">
        <v>59</v>
      </c>
      <c r="F41" s="124" t="s">
        <v>40</v>
      </c>
      <c r="G41" s="149" t="s">
        <v>9</v>
      </c>
      <c r="H41" s="152">
        <v>18.16</v>
      </c>
      <c r="I41" s="135">
        <v>20.34</v>
      </c>
      <c r="J41" s="126">
        <f>I41/H41</f>
        <v>1.1200440528634361</v>
      </c>
      <c r="K41" s="152">
        <v>20.34</v>
      </c>
      <c r="L41" s="5">
        <v>21.13</v>
      </c>
      <c r="M41" s="6">
        <f t="shared" ref="M41:M47" si="11">L41/K41</f>
        <v>1.0388397246804326</v>
      </c>
      <c r="N41" s="52" t="s">
        <v>53</v>
      </c>
      <c r="O41" s="152">
        <v>24.95</v>
      </c>
      <c r="P41" s="135">
        <v>24.95</v>
      </c>
      <c r="Q41" s="126">
        <f>P41/O41</f>
        <v>1</v>
      </c>
      <c r="R41" s="121" t="s">
        <v>86</v>
      </c>
      <c r="S41" s="10"/>
      <c r="T41" s="152">
        <v>24.95</v>
      </c>
      <c r="U41" s="135">
        <v>26.09</v>
      </c>
      <c r="V41" s="126">
        <f t="shared" si="10"/>
        <v>1.0456913827655312</v>
      </c>
      <c r="W41" s="135">
        <v>26.09</v>
      </c>
      <c r="X41" s="32">
        <v>27.29</v>
      </c>
      <c r="Y41" s="6">
        <f t="shared" si="5"/>
        <v>1.0459946339593713</v>
      </c>
      <c r="Z41" s="121" t="s">
        <v>119</v>
      </c>
      <c r="AA41" s="32"/>
      <c r="AB41" s="32"/>
      <c r="AC41" s="135">
        <v>27.29</v>
      </c>
      <c r="AD41" s="32">
        <v>28.38</v>
      </c>
      <c r="AE41" s="6">
        <f t="shared" si="6"/>
        <v>1.0399413704653719</v>
      </c>
      <c r="AF41" s="135">
        <v>30.94</v>
      </c>
      <c r="AG41" s="32">
        <v>28.38</v>
      </c>
      <c r="AH41" s="6">
        <f t="shared" si="0"/>
        <v>1.0902043692741368</v>
      </c>
      <c r="AI41" s="95"/>
      <c r="AJ41" s="121" t="s">
        <v>146</v>
      </c>
      <c r="AK41" s="5"/>
      <c r="AL41" s="6"/>
      <c r="AM41" s="121" t="s">
        <v>162</v>
      </c>
      <c r="AN41" s="26"/>
      <c r="AO41" s="6"/>
    </row>
    <row r="42" spans="1:41" ht="51.75" hidden="1" customHeight="1">
      <c r="A42" s="148"/>
      <c r="B42" s="130"/>
      <c r="C42" s="131"/>
      <c r="D42" s="141"/>
      <c r="E42" s="125"/>
      <c r="F42" s="125"/>
      <c r="G42" s="150"/>
      <c r="H42" s="153"/>
      <c r="I42" s="136"/>
      <c r="J42" s="127"/>
      <c r="K42" s="153"/>
      <c r="L42" s="26" t="s">
        <v>70</v>
      </c>
      <c r="M42" s="6">
        <f>24.73/K41</f>
        <v>1.2158308751229105</v>
      </c>
      <c r="N42" s="52" t="s">
        <v>68</v>
      </c>
      <c r="O42" s="153"/>
      <c r="P42" s="136"/>
      <c r="Q42" s="127"/>
      <c r="R42" s="120"/>
      <c r="S42" s="10"/>
      <c r="T42" s="153"/>
      <c r="U42" s="136"/>
      <c r="V42" s="127"/>
      <c r="W42" s="136"/>
      <c r="X42" s="33"/>
      <c r="Y42" s="6" t="e">
        <f t="shared" si="5"/>
        <v>#DIV/0!</v>
      </c>
      <c r="Z42" s="120"/>
      <c r="AA42" s="33"/>
      <c r="AB42" s="33"/>
      <c r="AC42" s="136"/>
      <c r="AD42" s="33"/>
      <c r="AE42" s="6" t="e">
        <f t="shared" si="6"/>
        <v>#DIV/0!</v>
      </c>
      <c r="AF42" s="136"/>
      <c r="AG42" s="33"/>
      <c r="AH42" s="6" t="e">
        <f t="shared" si="0"/>
        <v>#DIV/0!</v>
      </c>
      <c r="AI42" s="96"/>
      <c r="AJ42" s="120"/>
      <c r="AK42" s="26"/>
      <c r="AL42" s="6"/>
      <c r="AM42" s="120"/>
      <c r="AN42" s="101"/>
      <c r="AO42" s="6"/>
    </row>
    <row r="43" spans="1:41" ht="51.75" hidden="1" customHeight="1">
      <c r="A43" s="148"/>
      <c r="B43" s="130"/>
      <c r="C43" s="131"/>
      <c r="D43" s="141"/>
      <c r="E43" s="44" t="s">
        <v>65</v>
      </c>
      <c r="F43" s="44" t="s">
        <v>40</v>
      </c>
      <c r="G43" s="51" t="s">
        <v>9</v>
      </c>
      <c r="H43" s="4">
        <v>47.88</v>
      </c>
      <c r="I43" s="5">
        <v>50.09</v>
      </c>
      <c r="J43" s="6">
        <f>I43/H43</f>
        <v>1.0461570593149541</v>
      </c>
      <c r="K43" s="4">
        <v>50.09</v>
      </c>
      <c r="L43" s="5">
        <v>52.04</v>
      </c>
      <c r="M43" s="6">
        <f t="shared" si="11"/>
        <v>1.0389299261329605</v>
      </c>
      <c r="N43" s="52" t="s">
        <v>54</v>
      </c>
      <c r="O43" s="4">
        <v>52.92</v>
      </c>
      <c r="P43" s="5">
        <v>54.34</v>
      </c>
      <c r="Q43" s="6">
        <f>P43/O43</f>
        <v>1.026832955404384</v>
      </c>
      <c r="R43" s="52" t="s">
        <v>79</v>
      </c>
      <c r="S43" s="10"/>
      <c r="T43" s="4">
        <v>54.34</v>
      </c>
      <c r="U43" s="5">
        <v>56.83</v>
      </c>
      <c r="V43" s="6">
        <f>U43/T43</f>
        <v>1.0458225984541774</v>
      </c>
      <c r="W43" s="5">
        <v>56.83</v>
      </c>
      <c r="X43" s="30"/>
      <c r="Y43" s="6">
        <f t="shared" si="5"/>
        <v>0</v>
      </c>
      <c r="Z43" s="52" t="s">
        <v>101</v>
      </c>
      <c r="AA43" s="30"/>
      <c r="AB43" s="30"/>
      <c r="AC43" s="5"/>
      <c r="AD43" s="30"/>
      <c r="AE43" s="6" t="e">
        <f t="shared" si="6"/>
        <v>#DIV/0!</v>
      </c>
      <c r="AF43" s="5"/>
      <c r="AG43" s="30"/>
      <c r="AH43" s="6" t="e">
        <f t="shared" si="0"/>
        <v>#DIV/0!</v>
      </c>
      <c r="AI43" s="6"/>
      <c r="AJ43" s="94"/>
      <c r="AK43" s="5"/>
      <c r="AL43" s="6"/>
      <c r="AM43" s="94"/>
      <c r="AN43" s="103"/>
      <c r="AO43" s="6"/>
    </row>
    <row r="44" spans="1:41" ht="51.75" hidden="1" customHeight="1">
      <c r="A44" s="148"/>
      <c r="B44" s="113"/>
      <c r="C44" s="142"/>
      <c r="D44" s="132"/>
      <c r="E44" s="44" t="s">
        <v>66</v>
      </c>
      <c r="F44" s="44" t="s">
        <v>40</v>
      </c>
      <c r="G44" s="51" t="s">
        <v>9</v>
      </c>
      <c r="H44" s="4">
        <v>31.03</v>
      </c>
      <c r="I44" s="5">
        <v>32.46</v>
      </c>
      <c r="J44" s="6">
        <f>I44/H44</f>
        <v>1.0460844344183049</v>
      </c>
      <c r="K44" s="4">
        <v>32.46</v>
      </c>
      <c r="L44" s="5">
        <v>33.72</v>
      </c>
      <c r="M44" s="6">
        <f t="shared" si="11"/>
        <v>1.0388170055452866</v>
      </c>
      <c r="N44" s="52" t="s">
        <v>55</v>
      </c>
      <c r="O44" s="4">
        <v>34.130000000000003</v>
      </c>
      <c r="P44" s="5">
        <v>35.119999999999997</v>
      </c>
      <c r="Q44" s="6">
        <f>P44/O44</f>
        <v>1.0290067389393494</v>
      </c>
      <c r="R44" s="52" t="s">
        <v>89</v>
      </c>
      <c r="S44" s="10"/>
      <c r="T44" s="4">
        <v>35.119999999999997</v>
      </c>
      <c r="U44" s="5">
        <v>36.18</v>
      </c>
      <c r="V44" s="6">
        <f>U44/T44</f>
        <v>1.0301822323462415</v>
      </c>
      <c r="W44" s="5">
        <v>36.18</v>
      </c>
      <c r="X44" s="30"/>
      <c r="Y44" s="6">
        <f t="shared" si="5"/>
        <v>0</v>
      </c>
      <c r="Z44" s="52" t="s">
        <v>102</v>
      </c>
      <c r="AA44" s="30"/>
      <c r="AB44" s="30"/>
      <c r="AC44" s="5"/>
      <c r="AD44" s="30"/>
      <c r="AE44" s="6" t="e">
        <f t="shared" si="6"/>
        <v>#DIV/0!</v>
      </c>
      <c r="AF44" s="5"/>
      <c r="AG44" s="30"/>
      <c r="AH44" s="6" t="e">
        <f t="shared" si="0"/>
        <v>#DIV/0!</v>
      </c>
      <c r="AI44" s="6"/>
      <c r="AJ44" s="94"/>
      <c r="AK44" s="5"/>
      <c r="AL44" s="6"/>
      <c r="AM44" s="94"/>
      <c r="AN44" s="101"/>
      <c r="AO44" s="6"/>
    </row>
    <row r="45" spans="1:41" ht="37.5" customHeight="1">
      <c r="A45" s="148">
        <v>4</v>
      </c>
      <c r="B45" s="159" t="s">
        <v>12</v>
      </c>
      <c r="C45" s="160"/>
      <c r="D45" s="161"/>
      <c r="E45" s="124" t="s">
        <v>59</v>
      </c>
      <c r="F45" s="124" t="s">
        <v>40</v>
      </c>
      <c r="G45" s="149" t="s">
        <v>9</v>
      </c>
      <c r="H45" s="135">
        <v>11.71</v>
      </c>
      <c r="I45" s="135">
        <v>12.25</v>
      </c>
      <c r="J45" s="126">
        <f>I45/H45</f>
        <v>1.0461144321093081</v>
      </c>
      <c r="K45" s="135">
        <v>12.25</v>
      </c>
      <c r="L45" s="5">
        <v>12.72</v>
      </c>
      <c r="M45" s="6">
        <f t="shared" si="11"/>
        <v>1.0383673469387755</v>
      </c>
      <c r="N45" s="6" t="s">
        <v>56</v>
      </c>
      <c r="O45" s="135">
        <v>15.96</v>
      </c>
      <c r="P45" s="135">
        <v>15.96</v>
      </c>
      <c r="Q45" s="126">
        <f>P45/O45</f>
        <v>1</v>
      </c>
      <c r="R45" s="126" t="s">
        <v>76</v>
      </c>
      <c r="S45" s="10"/>
      <c r="T45" s="135">
        <v>15.96</v>
      </c>
      <c r="U45" s="135">
        <v>16.690000000000001</v>
      </c>
      <c r="V45" s="126">
        <f>U45/T45</f>
        <v>1.0457393483709274</v>
      </c>
      <c r="W45" s="135">
        <v>16.690000000000001</v>
      </c>
      <c r="X45" s="32">
        <v>17.72</v>
      </c>
      <c r="Y45" s="6">
        <f t="shared" si="5"/>
        <v>1.0617136009586576</v>
      </c>
      <c r="Z45" s="126" t="s">
        <v>118</v>
      </c>
      <c r="AA45" s="32"/>
      <c r="AB45" s="32"/>
      <c r="AC45" s="135">
        <v>17.72</v>
      </c>
      <c r="AD45" s="32">
        <v>18.43</v>
      </c>
      <c r="AE45" s="6">
        <f t="shared" si="6"/>
        <v>1.0400677200902935</v>
      </c>
      <c r="AF45" s="135">
        <v>20.09</v>
      </c>
      <c r="AG45" s="32">
        <v>18.43</v>
      </c>
      <c r="AH45" s="6">
        <f t="shared" si="0"/>
        <v>1.0900705371676613</v>
      </c>
      <c r="AI45" s="95"/>
      <c r="AJ45" s="126" t="s">
        <v>147</v>
      </c>
      <c r="AK45" s="5"/>
      <c r="AL45" s="6"/>
      <c r="AM45" s="126" t="s">
        <v>164</v>
      </c>
      <c r="AN45" s="101"/>
      <c r="AO45" s="6"/>
    </row>
    <row r="46" spans="1:41" ht="29.25" hidden="1" customHeight="1">
      <c r="A46" s="148"/>
      <c r="B46" s="162"/>
      <c r="C46" s="163"/>
      <c r="D46" s="164"/>
      <c r="E46" s="125"/>
      <c r="F46" s="125"/>
      <c r="G46" s="150"/>
      <c r="H46" s="136"/>
      <c r="I46" s="136"/>
      <c r="J46" s="127"/>
      <c r="K46" s="136"/>
      <c r="L46" s="4" t="s">
        <v>71</v>
      </c>
      <c r="M46" s="6">
        <f>14.74/K45</f>
        <v>1.203265306122449</v>
      </c>
      <c r="N46" s="6" t="s">
        <v>69</v>
      </c>
      <c r="O46" s="136"/>
      <c r="P46" s="136"/>
      <c r="Q46" s="127"/>
      <c r="R46" s="127"/>
      <c r="S46" s="10"/>
      <c r="T46" s="136"/>
      <c r="U46" s="136"/>
      <c r="V46" s="127"/>
      <c r="W46" s="136"/>
      <c r="X46" s="33"/>
      <c r="Y46" s="6" t="e">
        <f t="shared" si="5"/>
        <v>#DIV/0!</v>
      </c>
      <c r="Z46" s="127"/>
      <c r="AA46" s="33"/>
      <c r="AB46" s="33"/>
      <c r="AC46" s="136"/>
      <c r="AD46" s="33"/>
      <c r="AE46" s="6" t="e">
        <f t="shared" si="6"/>
        <v>#DIV/0!</v>
      </c>
      <c r="AF46" s="136"/>
      <c r="AG46" s="33"/>
      <c r="AH46" s="6" t="e">
        <f t="shared" si="0"/>
        <v>#DIV/0!</v>
      </c>
      <c r="AI46" s="96"/>
      <c r="AJ46" s="127"/>
      <c r="AK46" s="4"/>
      <c r="AL46" s="6"/>
      <c r="AM46" s="127"/>
      <c r="AN46" s="101"/>
      <c r="AO46" s="6"/>
    </row>
    <row r="47" spans="1:41" ht="51" hidden="1" customHeight="1">
      <c r="A47" s="148"/>
      <c r="B47" s="165"/>
      <c r="C47" s="166"/>
      <c r="D47" s="167"/>
      <c r="E47" s="44" t="s">
        <v>67</v>
      </c>
      <c r="F47" s="44" t="s">
        <v>40</v>
      </c>
      <c r="G47" s="51" t="s">
        <v>9</v>
      </c>
      <c r="H47" s="5">
        <v>49.21</v>
      </c>
      <c r="I47" s="5">
        <v>51.47</v>
      </c>
      <c r="J47" s="6">
        <f t="shared" ref="J47:J56" si="12">I47/H47</f>
        <v>1.0459256248729933</v>
      </c>
      <c r="K47" s="5">
        <v>51.47</v>
      </c>
      <c r="L47" s="5">
        <v>53.48</v>
      </c>
      <c r="M47" s="6">
        <f t="shared" si="11"/>
        <v>1.03905187487857</v>
      </c>
      <c r="N47" s="6" t="s">
        <v>57</v>
      </c>
      <c r="O47" s="5"/>
      <c r="P47" s="5"/>
      <c r="Q47" s="6"/>
      <c r="R47" s="6"/>
      <c r="S47" s="10"/>
      <c r="T47" s="5"/>
      <c r="U47" s="5"/>
      <c r="V47" s="6"/>
      <c r="W47" s="5"/>
      <c r="X47" s="30"/>
      <c r="Y47" s="6" t="e">
        <f t="shared" si="5"/>
        <v>#DIV/0!</v>
      </c>
      <c r="Z47" s="6"/>
      <c r="AA47" s="30"/>
      <c r="AB47" s="30"/>
      <c r="AC47" s="5"/>
      <c r="AD47" s="30"/>
      <c r="AE47" s="6" t="e">
        <f t="shared" si="6"/>
        <v>#DIV/0!</v>
      </c>
      <c r="AF47" s="5"/>
      <c r="AG47" s="30"/>
      <c r="AH47" s="6" t="e">
        <f t="shared" si="0"/>
        <v>#DIV/0!</v>
      </c>
      <c r="AI47" s="6"/>
      <c r="AJ47" s="6"/>
      <c r="AK47" s="5"/>
      <c r="AL47" s="6"/>
      <c r="AM47" s="6"/>
      <c r="AN47" s="101"/>
      <c r="AO47" s="6"/>
    </row>
    <row r="48" spans="1:41" ht="43.5" customHeight="1">
      <c r="A48" s="148">
        <v>5</v>
      </c>
      <c r="B48" s="154" t="s">
        <v>19</v>
      </c>
      <c r="C48" s="154"/>
      <c r="D48" s="27" t="s">
        <v>18</v>
      </c>
      <c r="E48" s="111" t="s">
        <v>13</v>
      </c>
      <c r="F48" s="111" t="s">
        <v>40</v>
      </c>
      <c r="G48" s="51" t="s">
        <v>14</v>
      </c>
      <c r="H48" s="29">
        <v>2.2599999999999998</v>
      </c>
      <c r="I48" s="29">
        <v>2.37</v>
      </c>
      <c r="J48" s="6">
        <f t="shared" si="12"/>
        <v>1.0486725663716816</v>
      </c>
      <c r="K48" s="29">
        <v>2.37</v>
      </c>
      <c r="L48" s="29">
        <v>2.48</v>
      </c>
      <c r="M48" s="6">
        <f t="shared" ref="M48:M54" si="13">L48/K48</f>
        <v>1.0464135021097045</v>
      </c>
      <c r="N48" s="111" t="s">
        <v>33</v>
      </c>
      <c r="O48" s="29">
        <v>2.52</v>
      </c>
      <c r="P48" s="29">
        <v>2.58</v>
      </c>
      <c r="Q48" s="6">
        <f t="shared" ref="Q48:Q54" si="14">P48/O48</f>
        <v>1.0238095238095237</v>
      </c>
      <c r="R48" s="111" t="s">
        <v>77</v>
      </c>
      <c r="S48" s="111"/>
      <c r="T48" s="29">
        <v>1.81</v>
      </c>
      <c r="U48" s="29">
        <v>1.9</v>
      </c>
      <c r="V48" s="6">
        <f t="shared" ref="V48:V55" si="15">U48/T48</f>
        <v>1.0497237569060773</v>
      </c>
      <c r="W48" s="29">
        <v>1.9</v>
      </c>
      <c r="X48" s="30">
        <v>1.98</v>
      </c>
      <c r="Y48" s="6">
        <f t="shared" si="5"/>
        <v>1.0421052631578949</v>
      </c>
      <c r="Z48" s="111" t="s">
        <v>117</v>
      </c>
      <c r="AA48" s="30"/>
      <c r="AB48" s="30"/>
      <c r="AC48" s="29">
        <v>1.98</v>
      </c>
      <c r="AD48" s="30">
        <v>2.09</v>
      </c>
      <c r="AE48" s="6">
        <f t="shared" si="6"/>
        <v>1.0555555555555556</v>
      </c>
      <c r="AF48" s="29">
        <v>2.2799999999999998</v>
      </c>
      <c r="AG48" s="30">
        <v>2.09</v>
      </c>
      <c r="AH48" s="6">
        <f t="shared" si="0"/>
        <v>1.0909090909090908</v>
      </c>
      <c r="AI48" s="6"/>
      <c r="AJ48" s="111" t="s">
        <v>159</v>
      </c>
      <c r="AK48" s="29"/>
      <c r="AL48" s="6"/>
      <c r="AM48" s="111" t="s">
        <v>163</v>
      </c>
      <c r="AN48" s="101">
        <v>2466132221</v>
      </c>
      <c r="AO48" s="6"/>
    </row>
    <row r="49" spans="1:41" ht="22.5" hidden="1" customHeight="1">
      <c r="A49" s="148"/>
      <c r="B49" s="154"/>
      <c r="C49" s="154"/>
      <c r="D49" s="27" t="s">
        <v>20</v>
      </c>
      <c r="E49" s="111"/>
      <c r="F49" s="111"/>
      <c r="G49" s="51" t="s">
        <v>14</v>
      </c>
      <c r="H49" s="5">
        <v>3.6</v>
      </c>
      <c r="I49" s="5">
        <v>3.78</v>
      </c>
      <c r="J49" s="6">
        <f t="shared" si="12"/>
        <v>1.0499999999999998</v>
      </c>
      <c r="K49" s="5">
        <v>3.78</v>
      </c>
      <c r="L49" s="5">
        <v>3.96</v>
      </c>
      <c r="M49" s="6">
        <f t="shared" si="13"/>
        <v>1.0476190476190477</v>
      </c>
      <c r="N49" s="111"/>
      <c r="O49" s="5">
        <v>4.03</v>
      </c>
      <c r="P49" s="5">
        <v>4.1399999999999997</v>
      </c>
      <c r="Q49" s="6">
        <f t="shared" si="14"/>
        <v>1.0272952853598014</v>
      </c>
      <c r="R49" s="111"/>
      <c r="S49" s="111"/>
      <c r="T49" s="5">
        <v>2.9</v>
      </c>
      <c r="U49" s="5">
        <v>3.05</v>
      </c>
      <c r="V49" s="6">
        <f t="shared" si="15"/>
        <v>1.0517241379310345</v>
      </c>
      <c r="W49" s="5">
        <v>3.05</v>
      </c>
      <c r="X49" s="30"/>
      <c r="Y49" s="6">
        <f t="shared" si="5"/>
        <v>0</v>
      </c>
      <c r="Z49" s="111"/>
      <c r="AA49" s="30"/>
      <c r="AB49" s="30"/>
      <c r="AC49" s="5"/>
      <c r="AD49" s="30"/>
      <c r="AE49" s="6" t="e">
        <f t="shared" si="6"/>
        <v>#DIV/0!</v>
      </c>
      <c r="AF49" s="5"/>
      <c r="AG49" s="30"/>
      <c r="AH49" s="6" t="e">
        <f t="shared" si="0"/>
        <v>#DIV/0!</v>
      </c>
      <c r="AI49" s="6"/>
      <c r="AJ49" s="111"/>
      <c r="AK49" s="5"/>
      <c r="AL49" s="6"/>
      <c r="AM49" s="111"/>
      <c r="AN49" s="104"/>
      <c r="AO49" s="6"/>
    </row>
    <row r="50" spans="1:41" ht="42.75" customHeight="1">
      <c r="A50" s="148"/>
      <c r="B50" s="154" t="s">
        <v>21</v>
      </c>
      <c r="C50" s="154"/>
      <c r="D50" s="27" t="s">
        <v>18</v>
      </c>
      <c r="E50" s="111"/>
      <c r="F50" s="111"/>
      <c r="G50" s="51" t="s">
        <v>14</v>
      </c>
      <c r="H50" s="5">
        <v>1.58</v>
      </c>
      <c r="I50" s="5">
        <v>1.66</v>
      </c>
      <c r="J50" s="6">
        <f t="shared" si="12"/>
        <v>1.0506329113924049</v>
      </c>
      <c r="K50" s="5">
        <v>1.66</v>
      </c>
      <c r="L50" s="5">
        <v>1.74</v>
      </c>
      <c r="M50" s="6">
        <f t="shared" si="13"/>
        <v>1.0481927710843375</v>
      </c>
      <c r="N50" s="111"/>
      <c r="O50" s="5">
        <v>1.76</v>
      </c>
      <c r="P50" s="5">
        <v>1.81</v>
      </c>
      <c r="Q50" s="6">
        <f t="shared" si="14"/>
        <v>1.0284090909090908</v>
      </c>
      <c r="R50" s="111"/>
      <c r="S50" s="111"/>
      <c r="T50" s="5">
        <v>2.58</v>
      </c>
      <c r="U50" s="5">
        <v>2.71</v>
      </c>
      <c r="V50" s="6">
        <f t="shared" si="15"/>
        <v>1.0503875968992247</v>
      </c>
      <c r="W50" s="5">
        <v>2.71</v>
      </c>
      <c r="X50" s="30">
        <v>2.83</v>
      </c>
      <c r="Y50" s="6">
        <f t="shared" si="5"/>
        <v>1.0442804428044281</v>
      </c>
      <c r="Z50" s="111"/>
      <c r="AA50" s="30"/>
      <c r="AB50" s="30"/>
      <c r="AC50" s="5">
        <v>2.83</v>
      </c>
      <c r="AD50" s="30">
        <v>2.98</v>
      </c>
      <c r="AE50" s="6">
        <f t="shared" si="6"/>
        <v>1.0530035335689045</v>
      </c>
      <c r="AF50" s="5">
        <v>3.25</v>
      </c>
      <c r="AG50" s="30">
        <v>2.98</v>
      </c>
      <c r="AH50" s="6">
        <f t="shared" si="0"/>
        <v>1.0906040268456376</v>
      </c>
      <c r="AI50" s="6"/>
      <c r="AJ50" s="111"/>
      <c r="AK50" s="5"/>
      <c r="AL50" s="6"/>
      <c r="AM50" s="111"/>
      <c r="AN50" s="105"/>
      <c r="AO50" s="6"/>
    </row>
    <row r="51" spans="1:41" ht="24" hidden="1" customHeight="1">
      <c r="A51" s="148"/>
      <c r="B51" s="154"/>
      <c r="C51" s="154"/>
      <c r="D51" s="27" t="s">
        <v>20</v>
      </c>
      <c r="E51" s="111"/>
      <c r="F51" s="111"/>
      <c r="G51" s="51" t="s">
        <v>14</v>
      </c>
      <c r="H51" s="5">
        <v>2.52</v>
      </c>
      <c r="I51" s="5">
        <v>2.65</v>
      </c>
      <c r="J51" s="6">
        <f t="shared" si="12"/>
        <v>1.0515873015873016</v>
      </c>
      <c r="K51" s="5">
        <v>2.65</v>
      </c>
      <c r="L51" s="5">
        <v>2.77</v>
      </c>
      <c r="M51" s="6">
        <f t="shared" si="13"/>
        <v>1.0452830188679245</v>
      </c>
      <c r="N51" s="111"/>
      <c r="O51" s="5">
        <v>2.82</v>
      </c>
      <c r="P51" s="5">
        <v>2.9</v>
      </c>
      <c r="Q51" s="6">
        <f t="shared" si="14"/>
        <v>1.0283687943262412</v>
      </c>
      <c r="R51" s="111"/>
      <c r="S51" s="111"/>
      <c r="T51" s="5">
        <v>4.1399999999999997</v>
      </c>
      <c r="U51" s="5">
        <v>4.3499999999999996</v>
      </c>
      <c r="V51" s="6">
        <f t="shared" si="15"/>
        <v>1.0507246376811594</v>
      </c>
      <c r="W51" s="5">
        <v>4.3499999999999996</v>
      </c>
      <c r="X51" s="30"/>
      <c r="Y51" s="6">
        <f t="shared" si="5"/>
        <v>0</v>
      </c>
      <c r="Z51" s="111"/>
      <c r="AA51" s="30"/>
      <c r="AB51" s="30"/>
      <c r="AC51" s="5"/>
      <c r="AD51" s="30"/>
      <c r="AE51" s="6" t="e">
        <f t="shared" si="6"/>
        <v>#DIV/0!</v>
      </c>
      <c r="AF51" s="5"/>
      <c r="AG51" s="30"/>
      <c r="AH51" s="6" t="e">
        <f t="shared" si="0"/>
        <v>#DIV/0!</v>
      </c>
      <c r="AI51" s="6"/>
      <c r="AJ51" s="111"/>
      <c r="AK51" s="5"/>
      <c r="AL51" s="6"/>
      <c r="AM51" s="111"/>
      <c r="AN51" s="105"/>
      <c r="AO51" s="6"/>
    </row>
    <row r="52" spans="1:41" ht="32.25" customHeight="1">
      <c r="A52" s="148">
        <v>6</v>
      </c>
      <c r="B52" s="154" t="s">
        <v>22</v>
      </c>
      <c r="C52" s="154"/>
      <c r="D52" s="27" t="s">
        <v>23</v>
      </c>
      <c r="E52" s="111" t="s">
        <v>15</v>
      </c>
      <c r="F52" s="111" t="s">
        <v>40</v>
      </c>
      <c r="G52" s="44" t="s">
        <v>16</v>
      </c>
      <c r="H52" s="5">
        <v>42.1</v>
      </c>
      <c r="I52" s="5">
        <v>43.74</v>
      </c>
      <c r="J52" s="6">
        <f t="shared" si="12"/>
        <v>1.0389548693586699</v>
      </c>
      <c r="K52" s="5">
        <v>43.74</v>
      </c>
      <c r="L52" s="5">
        <v>45.23</v>
      </c>
      <c r="M52" s="6">
        <f t="shared" si="13"/>
        <v>1.0340649291266575</v>
      </c>
      <c r="N52" s="111" t="s">
        <v>35</v>
      </c>
      <c r="O52" s="5">
        <v>46</v>
      </c>
      <c r="P52" s="5">
        <v>46.64</v>
      </c>
      <c r="Q52" s="6">
        <f t="shared" si="14"/>
        <v>1.0139130434782608</v>
      </c>
      <c r="R52" s="111" t="s">
        <v>78</v>
      </c>
      <c r="S52" s="10"/>
      <c r="T52" s="5">
        <v>46.64</v>
      </c>
      <c r="U52" s="5">
        <v>48.79</v>
      </c>
      <c r="V52" s="6">
        <f t="shared" si="15"/>
        <v>1.0460977701543739</v>
      </c>
      <c r="W52" s="5">
        <v>48.79</v>
      </c>
      <c r="X52" s="30">
        <v>51.03</v>
      </c>
      <c r="Y52" s="6">
        <f t="shared" si="5"/>
        <v>1.0459110473457676</v>
      </c>
      <c r="Z52" s="111" t="s">
        <v>122</v>
      </c>
      <c r="AA52" s="30"/>
      <c r="AB52" s="30"/>
      <c r="AC52" s="5">
        <v>51.03</v>
      </c>
      <c r="AD52" s="30">
        <v>53.07</v>
      </c>
      <c r="AE52" s="6">
        <f t="shared" si="6"/>
        <v>1.0399764844209289</v>
      </c>
      <c r="AF52" s="5">
        <v>57.58</v>
      </c>
      <c r="AG52" s="30">
        <v>53.07</v>
      </c>
      <c r="AH52" s="6">
        <f t="shared" si="0"/>
        <v>1.0849820991143773</v>
      </c>
      <c r="AI52" s="6"/>
      <c r="AJ52" s="111" t="s">
        <v>143</v>
      </c>
      <c r="AK52" s="5"/>
      <c r="AL52" s="6"/>
      <c r="AM52" s="111" t="s">
        <v>174</v>
      </c>
      <c r="AN52" s="106" t="s">
        <v>166</v>
      </c>
      <c r="AO52" s="2"/>
    </row>
    <row r="53" spans="1:41" ht="36.75" customHeight="1">
      <c r="A53" s="148"/>
      <c r="B53" s="154"/>
      <c r="C53" s="154"/>
      <c r="D53" s="27" t="s">
        <v>158</v>
      </c>
      <c r="E53" s="111"/>
      <c r="F53" s="111"/>
      <c r="G53" s="44" t="s">
        <v>16</v>
      </c>
      <c r="H53" s="5">
        <v>27.96</v>
      </c>
      <c r="I53" s="5">
        <v>29.05</v>
      </c>
      <c r="J53" s="6">
        <f t="shared" si="12"/>
        <v>1.0389842632331903</v>
      </c>
      <c r="K53" s="5">
        <v>29.05</v>
      </c>
      <c r="L53" s="5">
        <v>30.04</v>
      </c>
      <c r="M53" s="6">
        <f t="shared" si="13"/>
        <v>1.03407917383821</v>
      </c>
      <c r="N53" s="111"/>
      <c r="O53" s="5">
        <v>30.55</v>
      </c>
      <c r="P53" s="5">
        <v>30.98</v>
      </c>
      <c r="Q53" s="6">
        <f t="shared" si="14"/>
        <v>1.0140752864157119</v>
      </c>
      <c r="R53" s="111"/>
      <c r="S53" s="10"/>
      <c r="T53" s="5">
        <v>30.98</v>
      </c>
      <c r="U53" s="5">
        <v>32.409999999999997</v>
      </c>
      <c r="V53" s="6">
        <f t="shared" si="15"/>
        <v>1.0461588121368623</v>
      </c>
      <c r="W53" s="5">
        <v>32.409999999999997</v>
      </c>
      <c r="X53" s="30">
        <v>33.9</v>
      </c>
      <c r="Y53" s="6">
        <f t="shared" si="5"/>
        <v>1.0459734649799446</v>
      </c>
      <c r="Z53" s="111"/>
      <c r="AA53" s="30"/>
      <c r="AB53" s="30"/>
      <c r="AC53" s="5">
        <v>33.9</v>
      </c>
      <c r="AD53" s="30">
        <v>35.26</v>
      </c>
      <c r="AE53" s="6">
        <f t="shared" si="6"/>
        <v>1.0401179941002949</v>
      </c>
      <c r="AF53" s="5">
        <v>47.89</v>
      </c>
      <c r="AG53" s="30">
        <v>35.26</v>
      </c>
      <c r="AH53" s="6">
        <f t="shared" si="0"/>
        <v>1.3581962563811685</v>
      </c>
      <c r="AI53" s="6"/>
      <c r="AJ53" s="111"/>
      <c r="AK53" s="5"/>
      <c r="AL53" s="6"/>
      <c r="AM53" s="111"/>
      <c r="AN53" s="107"/>
      <c r="AO53" s="13"/>
    </row>
    <row r="54" spans="1:41" ht="25.5" hidden="1" customHeight="1">
      <c r="A54" s="148"/>
      <c r="B54" s="154"/>
      <c r="C54" s="154"/>
      <c r="D54" s="7" t="s">
        <v>36</v>
      </c>
      <c r="E54" s="111"/>
      <c r="F54" s="111"/>
      <c r="G54" s="44" t="s">
        <v>16</v>
      </c>
      <c r="H54" s="11"/>
      <c r="I54" s="11"/>
      <c r="J54" s="6" t="e">
        <f t="shared" si="12"/>
        <v>#DIV/0!</v>
      </c>
      <c r="K54" s="11"/>
      <c r="L54" s="11"/>
      <c r="M54" s="6" t="e">
        <f t="shared" si="13"/>
        <v>#DIV/0!</v>
      </c>
      <c r="N54" s="111"/>
      <c r="O54" s="11"/>
      <c r="P54" s="11"/>
      <c r="Q54" s="6" t="e">
        <f t="shared" si="14"/>
        <v>#DIV/0!</v>
      </c>
      <c r="R54" s="111"/>
      <c r="S54" s="10"/>
      <c r="T54" s="11"/>
      <c r="U54" s="11"/>
      <c r="V54" s="6" t="e">
        <f t="shared" si="15"/>
        <v>#DIV/0!</v>
      </c>
      <c r="W54" s="11"/>
      <c r="X54" s="30"/>
      <c r="Y54" s="6" t="e">
        <f t="shared" si="5"/>
        <v>#DIV/0!</v>
      </c>
      <c r="Z54" s="111"/>
      <c r="AA54" s="30"/>
      <c r="AB54" s="30"/>
      <c r="AC54" s="11"/>
      <c r="AD54" s="30"/>
      <c r="AE54" s="6" t="e">
        <f t="shared" si="6"/>
        <v>#DIV/0!</v>
      </c>
      <c r="AF54" s="11"/>
      <c r="AG54" s="30"/>
      <c r="AH54" s="6" t="e">
        <f t="shared" si="0"/>
        <v>#DIV/0!</v>
      </c>
      <c r="AI54" s="6"/>
      <c r="AJ54" s="111"/>
      <c r="AK54" s="11"/>
      <c r="AL54" s="6"/>
      <c r="AM54" s="111"/>
      <c r="AN54" s="107"/>
      <c r="AO54" s="13"/>
    </row>
    <row r="55" spans="1:41" ht="33" hidden="1" customHeight="1">
      <c r="A55" s="148">
        <v>7</v>
      </c>
      <c r="B55" s="154" t="s">
        <v>24</v>
      </c>
      <c r="C55" s="154"/>
      <c r="D55" s="7" t="s">
        <v>25</v>
      </c>
      <c r="E55" s="54" t="s">
        <v>43</v>
      </c>
      <c r="F55" s="54" t="s">
        <v>40</v>
      </c>
      <c r="G55" s="57" t="s">
        <v>29</v>
      </c>
      <c r="H55" s="11">
        <v>996.82</v>
      </c>
      <c r="I55" s="11">
        <v>1016.76</v>
      </c>
      <c r="J55" s="6">
        <f t="shared" si="12"/>
        <v>1.0200036114845208</v>
      </c>
      <c r="K55" s="11">
        <v>1016.76</v>
      </c>
      <c r="L55" s="11" t="s">
        <v>72</v>
      </c>
      <c r="M55" s="6">
        <f>1063.53/1016.76</f>
        <v>1.0459990558243832</v>
      </c>
      <c r="N55" s="111" t="s">
        <v>73</v>
      </c>
      <c r="O55" s="11">
        <v>1063.53</v>
      </c>
      <c r="P55" s="11">
        <v>1063.53</v>
      </c>
      <c r="Q55" s="6">
        <f>1063.53/1016.76</f>
        <v>1.0459990558243832</v>
      </c>
      <c r="R55" s="111" t="s">
        <v>73</v>
      </c>
      <c r="S55" s="10"/>
      <c r="T55" s="11">
        <v>1107.1300000000001</v>
      </c>
      <c r="U55" s="11">
        <v>1107.1300000000001</v>
      </c>
      <c r="V55" s="6">
        <f t="shared" si="15"/>
        <v>1</v>
      </c>
      <c r="W55" s="11">
        <v>1158.06</v>
      </c>
      <c r="X55" s="30">
        <v>1158.06</v>
      </c>
      <c r="Y55" s="6">
        <f t="shared" si="5"/>
        <v>1</v>
      </c>
      <c r="Z55" s="111" t="s">
        <v>116</v>
      </c>
      <c r="AA55" s="30"/>
      <c r="AB55" s="30"/>
      <c r="AC55" s="11">
        <v>1207.8599999999999</v>
      </c>
      <c r="AD55" s="30">
        <v>1207.8599999999999</v>
      </c>
      <c r="AE55" s="6">
        <f t="shared" si="6"/>
        <v>1</v>
      </c>
      <c r="AF55" s="11"/>
      <c r="AG55" s="30">
        <v>1207.8599999999999</v>
      </c>
      <c r="AH55" s="6">
        <f t="shared" si="0"/>
        <v>0</v>
      </c>
      <c r="AI55" s="6"/>
      <c r="AJ55" s="111" t="s">
        <v>145</v>
      </c>
      <c r="AK55" s="74"/>
      <c r="AL55" s="6"/>
      <c r="AM55" s="111"/>
      <c r="AO55" s="2"/>
    </row>
    <row r="56" spans="1:41" ht="28.5" hidden="1" customHeight="1">
      <c r="A56" s="148"/>
      <c r="B56" s="154"/>
      <c r="C56" s="154"/>
      <c r="D56" s="7" t="s">
        <v>26</v>
      </c>
      <c r="E56" s="10" t="s">
        <v>28</v>
      </c>
      <c r="F56" s="54" t="s">
        <v>40</v>
      </c>
      <c r="G56" s="57" t="s">
        <v>30</v>
      </c>
      <c r="H56" s="11"/>
      <c r="I56" s="11"/>
      <c r="J56" s="6" t="e">
        <f t="shared" si="12"/>
        <v>#DIV/0!</v>
      </c>
      <c r="K56" s="11"/>
      <c r="L56" s="11">
        <f>ROUND(K56*1.039,2)</f>
        <v>0</v>
      </c>
      <c r="M56" s="6" t="e">
        <f>L56/K56</f>
        <v>#DIV/0!</v>
      </c>
      <c r="N56" s="111"/>
      <c r="O56" s="11"/>
      <c r="P56" s="11">
        <f>ROUND(O56*1.039,2)</f>
        <v>0</v>
      </c>
      <c r="Q56" s="6" t="e">
        <f>P56/O56</f>
        <v>#DIV/0!</v>
      </c>
      <c r="R56" s="111"/>
      <c r="S56" s="10"/>
      <c r="T56" s="11">
        <v>1063.53</v>
      </c>
      <c r="U56" s="11">
        <v>1063.53</v>
      </c>
      <c r="V56" s="6">
        <f>1063.53/1016.76</f>
        <v>1.0459990558243832</v>
      </c>
      <c r="W56" s="11">
        <v>1063.53</v>
      </c>
      <c r="X56" s="30"/>
      <c r="Y56" s="6">
        <f t="shared" si="5"/>
        <v>0</v>
      </c>
      <c r="Z56" s="111"/>
      <c r="AA56" s="30"/>
      <c r="AB56" s="30"/>
      <c r="AC56" s="11"/>
      <c r="AD56" s="30"/>
      <c r="AE56" s="6" t="e">
        <f t="shared" si="6"/>
        <v>#DIV/0!</v>
      </c>
      <c r="AF56" s="11"/>
      <c r="AG56" s="30"/>
      <c r="AH56" s="6" t="e">
        <f t="shared" si="0"/>
        <v>#DIV/0!</v>
      </c>
      <c r="AI56" s="6"/>
      <c r="AJ56" s="111"/>
      <c r="AK56" s="74"/>
      <c r="AL56" s="6"/>
      <c r="AM56" s="111"/>
      <c r="AO56" s="2"/>
    </row>
    <row r="57" spans="1:41" ht="29.25" customHeight="1">
      <c r="A57" s="148">
        <v>7</v>
      </c>
      <c r="B57" s="147" t="s">
        <v>107</v>
      </c>
      <c r="C57" s="147"/>
      <c r="D57" s="147"/>
      <c r="E57" s="18" t="s">
        <v>106</v>
      </c>
      <c r="F57" s="54" t="s">
        <v>40</v>
      </c>
      <c r="G57" s="140" t="s">
        <v>9</v>
      </c>
      <c r="H57" s="8"/>
      <c r="I57" s="8"/>
      <c r="J57" s="9"/>
      <c r="K57" s="8"/>
      <c r="L57" s="8"/>
      <c r="M57" s="9"/>
      <c r="N57" s="8"/>
      <c r="O57" s="8"/>
      <c r="P57" s="8"/>
      <c r="Q57" s="9"/>
      <c r="R57" s="8"/>
      <c r="S57" s="8"/>
      <c r="T57" s="11">
        <v>1139.17</v>
      </c>
      <c r="U57" s="11">
        <v>1139.17</v>
      </c>
      <c r="V57" s="6">
        <f t="shared" ref="V57:V64" si="16">U57/T57</f>
        <v>1</v>
      </c>
      <c r="W57" s="11">
        <v>1082.1500000000001</v>
      </c>
      <c r="X57" s="39" t="s">
        <v>141</v>
      </c>
      <c r="Y57" s="6" t="e">
        <f t="shared" si="5"/>
        <v>#VALUE!</v>
      </c>
      <c r="Z57" s="133" t="s">
        <v>142</v>
      </c>
      <c r="AA57" s="30"/>
      <c r="AB57" s="30"/>
      <c r="AC57" s="11">
        <v>1130.3800000000001</v>
      </c>
      <c r="AD57" s="39">
        <v>1206.1099999999999</v>
      </c>
      <c r="AE57" s="6">
        <f t="shared" si="6"/>
        <v>1.0669951697659192</v>
      </c>
      <c r="AF57" s="11">
        <v>1314.66</v>
      </c>
      <c r="AG57" s="39">
        <v>1206.1099999999999</v>
      </c>
      <c r="AH57" s="6">
        <f t="shared" si="0"/>
        <v>1.0900000829111773</v>
      </c>
      <c r="AI57" s="6"/>
      <c r="AJ57" s="29" t="s">
        <v>148</v>
      </c>
      <c r="AM57" s="29" t="s">
        <v>175</v>
      </c>
      <c r="AN57" s="106" t="s">
        <v>167</v>
      </c>
      <c r="AO57" s="2"/>
    </row>
    <row r="58" spans="1:41" s="12" customFormat="1" ht="20.25" hidden="1" customHeight="1">
      <c r="A58" s="148"/>
      <c r="B58" s="147"/>
      <c r="C58" s="147"/>
      <c r="D58" s="147"/>
      <c r="E58" s="16" t="s">
        <v>105</v>
      </c>
      <c r="F58" s="54" t="s">
        <v>40</v>
      </c>
      <c r="G58" s="140"/>
      <c r="H58" s="16"/>
      <c r="I58" s="16"/>
      <c r="J58" s="17"/>
      <c r="K58" s="16"/>
      <c r="L58" s="16"/>
      <c r="M58" s="17"/>
      <c r="N58" s="16"/>
      <c r="O58" s="16"/>
      <c r="P58" s="16"/>
      <c r="Q58" s="17"/>
      <c r="R58" s="16"/>
      <c r="S58" s="16"/>
      <c r="T58" s="11">
        <v>1139.17</v>
      </c>
      <c r="U58" s="11">
        <v>1139.17</v>
      </c>
      <c r="V58" s="6">
        <f t="shared" si="16"/>
        <v>1</v>
      </c>
      <c r="W58" s="11">
        <v>1082.1500000000001</v>
      </c>
      <c r="X58" s="39">
        <v>1161.1400000000001</v>
      </c>
      <c r="Y58" s="6">
        <f t="shared" si="5"/>
        <v>1.0729935776001478</v>
      </c>
      <c r="Z58" s="133"/>
      <c r="AA58" s="30"/>
      <c r="AB58" s="30"/>
      <c r="AC58" s="11">
        <v>1264.46</v>
      </c>
      <c r="AD58" s="39">
        <v>1227.42</v>
      </c>
      <c r="AE58" s="6">
        <f t="shared" si="6"/>
        <v>0.97070686300871523</v>
      </c>
      <c r="AF58" s="11"/>
      <c r="AG58" s="39">
        <v>1227.42</v>
      </c>
      <c r="AH58" s="6">
        <f t="shared" si="0"/>
        <v>0</v>
      </c>
      <c r="AI58" s="6"/>
      <c r="AJ58" s="16"/>
      <c r="AL58" s="13"/>
      <c r="AM58" s="16"/>
      <c r="AN58" s="106"/>
      <c r="AO58" s="2"/>
    </row>
    <row r="59" spans="1:41" s="12" customFormat="1" ht="20.25" hidden="1" customHeight="1">
      <c r="A59" s="148"/>
      <c r="B59" s="147"/>
      <c r="C59" s="147"/>
      <c r="D59" s="147"/>
      <c r="E59" s="16"/>
      <c r="F59" s="54" t="s">
        <v>40</v>
      </c>
      <c r="G59" s="16"/>
      <c r="H59" s="16"/>
      <c r="I59" s="16"/>
      <c r="J59" s="17"/>
      <c r="K59" s="16"/>
      <c r="L59" s="16" t="s">
        <v>44</v>
      </c>
      <c r="M59" s="17"/>
      <c r="N59" s="16"/>
      <c r="O59" s="16"/>
      <c r="P59" s="16" t="s">
        <v>44</v>
      </c>
      <c r="Q59" s="17"/>
      <c r="R59" s="16"/>
      <c r="S59" s="16"/>
      <c r="T59" s="11">
        <v>1139.17</v>
      </c>
      <c r="U59" s="11">
        <v>1139.17</v>
      </c>
      <c r="V59" s="6">
        <f t="shared" si="16"/>
        <v>1</v>
      </c>
      <c r="W59" s="11">
        <v>1082.1500000000001</v>
      </c>
      <c r="X59" s="39">
        <v>1161.1400000000001</v>
      </c>
      <c r="Y59" s="6">
        <f t="shared" si="5"/>
        <v>1.0729935776001478</v>
      </c>
      <c r="Z59" s="16"/>
      <c r="AA59" s="30"/>
      <c r="AB59" s="30"/>
      <c r="AC59" s="11">
        <v>1264.46</v>
      </c>
      <c r="AD59" s="39">
        <v>1227.42</v>
      </c>
      <c r="AE59" s="6">
        <f t="shared" si="6"/>
        <v>0.97070686300871523</v>
      </c>
      <c r="AF59" s="11"/>
      <c r="AG59" s="39">
        <v>1227.42</v>
      </c>
      <c r="AH59" s="6">
        <f t="shared" si="0"/>
        <v>0</v>
      </c>
      <c r="AI59" s="6"/>
      <c r="AJ59" s="16"/>
      <c r="AL59" s="13"/>
      <c r="AM59" s="16"/>
      <c r="AN59" s="106"/>
      <c r="AO59" s="2"/>
    </row>
    <row r="60" spans="1:41" ht="15" hidden="1" customHeight="1">
      <c r="A60" s="148"/>
      <c r="B60" s="147"/>
      <c r="C60" s="147"/>
      <c r="D60" s="147"/>
      <c r="E60" s="8"/>
      <c r="F60" s="54" t="s">
        <v>40</v>
      </c>
      <c r="G60" s="8"/>
      <c r="H60" s="8"/>
      <c r="I60" s="8"/>
      <c r="J60" s="9"/>
      <c r="K60" s="8"/>
      <c r="L60" s="8"/>
      <c r="M60" s="9"/>
      <c r="N60" s="8"/>
      <c r="O60" s="8"/>
      <c r="P60" s="8"/>
      <c r="Q60" s="9"/>
      <c r="R60" s="8"/>
      <c r="S60" s="8"/>
      <c r="T60" s="11">
        <v>1139.17</v>
      </c>
      <c r="U60" s="11">
        <v>1139.17</v>
      </c>
      <c r="V60" s="6">
        <f t="shared" si="16"/>
        <v>1</v>
      </c>
      <c r="W60" s="11">
        <v>1082.1500000000001</v>
      </c>
      <c r="X60" s="39">
        <v>1161.1400000000001</v>
      </c>
      <c r="Y60" s="6">
        <f t="shared" si="5"/>
        <v>1.0729935776001478</v>
      </c>
      <c r="Z60" s="8"/>
      <c r="AA60" s="30"/>
      <c r="AB60" s="30"/>
      <c r="AC60" s="11">
        <v>1264.46</v>
      </c>
      <c r="AD60" s="39">
        <v>1227.42</v>
      </c>
      <c r="AE60" s="6">
        <f t="shared" si="6"/>
        <v>0.97070686300871523</v>
      </c>
      <c r="AF60" s="11"/>
      <c r="AG60" s="39">
        <v>1227.42</v>
      </c>
      <c r="AH60" s="6">
        <f t="shared" si="0"/>
        <v>0</v>
      </c>
      <c r="AI60" s="6"/>
      <c r="AJ60" s="8"/>
      <c r="AM60" s="8"/>
      <c r="AN60" s="108"/>
      <c r="AO60" s="65"/>
    </row>
    <row r="61" spans="1:41" ht="15" hidden="1" customHeight="1">
      <c r="A61" s="148"/>
      <c r="B61" s="147"/>
      <c r="C61" s="147"/>
      <c r="D61" s="147"/>
      <c r="E61" s="8"/>
      <c r="F61" s="54" t="s">
        <v>40</v>
      </c>
      <c r="G61" s="8"/>
      <c r="H61" s="8"/>
      <c r="I61" s="8"/>
      <c r="J61" s="9"/>
      <c r="K61" s="8"/>
      <c r="L61" s="8"/>
      <c r="M61" s="9"/>
      <c r="N61" s="8"/>
      <c r="O61" s="8"/>
      <c r="P61" s="8"/>
      <c r="Q61" s="9"/>
      <c r="R61" s="8"/>
      <c r="S61" s="8"/>
      <c r="T61" s="11">
        <v>1139.17</v>
      </c>
      <c r="U61" s="11">
        <v>1139.17</v>
      </c>
      <c r="V61" s="6">
        <f t="shared" si="16"/>
        <v>1</v>
      </c>
      <c r="W61" s="11">
        <v>1082.1500000000001</v>
      </c>
      <c r="X61" s="39">
        <v>1161.1400000000001</v>
      </c>
      <c r="Y61" s="6">
        <f t="shared" si="5"/>
        <v>1.0729935776001478</v>
      </c>
      <c r="Z61" s="8"/>
      <c r="AA61" s="30"/>
      <c r="AB61" s="30"/>
      <c r="AC61" s="11">
        <v>1264.46</v>
      </c>
      <c r="AD61" s="39">
        <v>1227.42</v>
      </c>
      <c r="AE61" s="6">
        <f t="shared" si="6"/>
        <v>0.97070686300871523</v>
      </c>
      <c r="AF61" s="11"/>
      <c r="AG61" s="39">
        <v>1227.42</v>
      </c>
      <c r="AH61" s="6">
        <f t="shared" si="0"/>
        <v>0</v>
      </c>
      <c r="AI61" s="6"/>
      <c r="AJ61" s="8"/>
      <c r="AM61" s="8"/>
      <c r="AN61" s="109"/>
      <c r="AO61" s="63"/>
    </row>
    <row r="62" spans="1:41" ht="15" hidden="1" customHeight="1">
      <c r="A62" s="148"/>
      <c r="B62" s="147"/>
      <c r="C62" s="147"/>
      <c r="D62" s="147"/>
      <c r="E62" s="8"/>
      <c r="F62" s="54" t="s">
        <v>40</v>
      </c>
      <c r="G62" s="8"/>
      <c r="H62" s="8"/>
      <c r="I62" s="8"/>
      <c r="J62" s="9"/>
      <c r="K62" s="8"/>
      <c r="L62" s="8"/>
      <c r="M62" s="9"/>
      <c r="N62" s="8"/>
      <c r="O62" s="8"/>
      <c r="P62" s="8"/>
      <c r="Q62" s="9"/>
      <c r="R62" s="8"/>
      <c r="S62" s="8"/>
      <c r="T62" s="11">
        <v>1139.17</v>
      </c>
      <c r="U62" s="11">
        <v>1139.17</v>
      </c>
      <c r="V62" s="6">
        <f t="shared" si="16"/>
        <v>1</v>
      </c>
      <c r="W62" s="11">
        <v>1082.1500000000001</v>
      </c>
      <c r="X62" s="39">
        <v>1161.1400000000001</v>
      </c>
      <c r="Y62" s="6">
        <f t="shared" si="5"/>
        <v>1.0729935776001478</v>
      </c>
      <c r="Z62" s="8"/>
      <c r="AA62" s="30"/>
      <c r="AB62" s="30"/>
      <c r="AC62" s="11">
        <v>1264.46</v>
      </c>
      <c r="AD62" s="39">
        <v>1227.42</v>
      </c>
      <c r="AE62" s="6">
        <f t="shared" si="6"/>
        <v>0.97070686300871523</v>
      </c>
      <c r="AF62" s="11"/>
      <c r="AG62" s="39">
        <v>1227.42</v>
      </c>
      <c r="AH62" s="6">
        <f t="shared" si="0"/>
        <v>0</v>
      </c>
      <c r="AI62" s="6"/>
      <c r="AJ62" s="8"/>
      <c r="AM62" s="8"/>
      <c r="AN62" s="109"/>
      <c r="AO62" s="63"/>
    </row>
    <row r="63" spans="1:41" ht="15" hidden="1" customHeight="1">
      <c r="A63" s="148"/>
      <c r="B63" s="147"/>
      <c r="C63" s="147"/>
      <c r="D63" s="147"/>
      <c r="E63" s="8"/>
      <c r="F63" s="54" t="s">
        <v>40</v>
      </c>
      <c r="G63" s="8"/>
      <c r="H63" s="8"/>
      <c r="I63" s="8"/>
      <c r="J63" s="9"/>
      <c r="K63" s="8"/>
      <c r="L63" s="8"/>
      <c r="M63" s="9"/>
      <c r="N63" s="8"/>
      <c r="O63" s="8"/>
      <c r="P63" s="8"/>
      <c r="Q63" s="9"/>
      <c r="R63" s="8"/>
      <c r="S63" s="8"/>
      <c r="T63" s="11">
        <v>1139.17</v>
      </c>
      <c r="U63" s="11">
        <v>1139.17</v>
      </c>
      <c r="V63" s="6">
        <f t="shared" si="16"/>
        <v>1</v>
      </c>
      <c r="W63" s="11">
        <v>1082.1500000000001</v>
      </c>
      <c r="X63" s="39">
        <v>1161.1400000000001</v>
      </c>
      <c r="Y63" s="6">
        <f t="shared" si="5"/>
        <v>1.0729935776001478</v>
      </c>
      <c r="Z63" s="8"/>
      <c r="AA63" s="30"/>
      <c r="AB63" s="30"/>
      <c r="AC63" s="11">
        <v>1264.46</v>
      </c>
      <c r="AD63" s="39">
        <v>1227.42</v>
      </c>
      <c r="AE63" s="6">
        <f t="shared" si="6"/>
        <v>0.97070686300871523</v>
      </c>
      <c r="AF63" s="11"/>
      <c r="AG63" s="39">
        <v>1227.42</v>
      </c>
      <c r="AH63" s="6">
        <f t="shared" si="0"/>
        <v>0</v>
      </c>
      <c r="AI63" s="6"/>
      <c r="AJ63" s="8"/>
      <c r="AM63" s="8"/>
      <c r="AN63" s="110"/>
      <c r="AO63" s="67"/>
    </row>
    <row r="64" spans="1:41" ht="25.5" customHeight="1">
      <c r="A64" s="148"/>
      <c r="B64" s="147"/>
      <c r="C64" s="147"/>
      <c r="D64" s="147"/>
      <c r="E64" s="29" t="s">
        <v>111</v>
      </c>
      <c r="F64" s="54" t="s">
        <v>40</v>
      </c>
      <c r="G64" s="57" t="s">
        <v>9</v>
      </c>
      <c r="H64" s="8"/>
      <c r="I64" s="8"/>
      <c r="J64" s="9"/>
      <c r="K64" s="8"/>
      <c r="L64" s="8"/>
      <c r="M64" s="9"/>
      <c r="N64" s="8"/>
      <c r="O64" s="8"/>
      <c r="P64" s="8"/>
      <c r="Q64" s="9"/>
      <c r="R64" s="8"/>
      <c r="S64" s="8"/>
      <c r="T64" s="11">
        <v>1139.17</v>
      </c>
      <c r="U64" s="11">
        <v>1139.17</v>
      </c>
      <c r="V64" s="6">
        <f t="shared" si="16"/>
        <v>1</v>
      </c>
      <c r="W64" s="11">
        <v>1082.1500000000001</v>
      </c>
      <c r="X64" s="39" t="s">
        <v>144</v>
      </c>
      <c r="Y64" s="6" t="e">
        <f t="shared" si="5"/>
        <v>#VALUE!</v>
      </c>
      <c r="Z64" s="40" t="s">
        <v>135</v>
      </c>
      <c r="AA64" s="30"/>
      <c r="AB64" s="30"/>
      <c r="AC64" s="11">
        <v>1530.23</v>
      </c>
      <c r="AD64" s="39">
        <v>1530.23</v>
      </c>
      <c r="AE64" s="6">
        <f t="shared" si="6"/>
        <v>1</v>
      </c>
      <c r="AF64" s="11"/>
      <c r="AG64" s="39">
        <v>1530.23</v>
      </c>
      <c r="AH64" s="6">
        <f t="shared" si="0"/>
        <v>0</v>
      </c>
      <c r="AI64" s="6"/>
      <c r="AJ64" s="94" t="s">
        <v>149</v>
      </c>
      <c r="AM64" s="94"/>
      <c r="AN64" s="106" t="s">
        <v>168</v>
      </c>
      <c r="AO64" s="106" t="s">
        <v>136</v>
      </c>
    </row>
    <row r="65" spans="1:40" s="64" customFormat="1" ht="18.75">
      <c r="A65" s="68"/>
      <c r="B65" s="68"/>
      <c r="C65" s="68"/>
      <c r="D65" s="68"/>
      <c r="E65" s="68"/>
      <c r="F65" s="68"/>
      <c r="G65" s="69"/>
      <c r="H65" s="68"/>
      <c r="I65" s="68"/>
      <c r="J65" s="70"/>
      <c r="K65" s="68"/>
      <c r="L65" s="68"/>
      <c r="M65" s="70"/>
      <c r="N65" s="68"/>
      <c r="O65" s="68"/>
      <c r="P65" s="68"/>
      <c r="Q65" s="70"/>
      <c r="R65" s="68"/>
      <c r="S65" s="68"/>
      <c r="T65" s="68"/>
      <c r="U65" s="68"/>
      <c r="V65" s="70"/>
      <c r="W65" s="70"/>
      <c r="X65" s="70"/>
      <c r="Y65" s="70"/>
      <c r="Z65" s="71"/>
      <c r="AA65" s="72"/>
      <c r="AB65" s="72"/>
      <c r="AC65" s="70"/>
      <c r="AD65" s="70"/>
      <c r="AE65" s="70"/>
      <c r="AF65" s="70"/>
      <c r="AG65" s="70"/>
      <c r="AH65" s="70"/>
      <c r="AI65" s="70"/>
      <c r="AJ65" s="73"/>
      <c r="AL65" s="65"/>
      <c r="AM65" s="73"/>
      <c r="AN65" s="108"/>
    </row>
    <row r="66" spans="1:40" s="63" customFormat="1" ht="18.75">
      <c r="AN66" s="109"/>
    </row>
    <row r="67" spans="1:40" s="63" customFormat="1" ht="18" customHeight="1">
      <c r="AN67" s="109"/>
    </row>
    <row r="68" spans="1:40" s="67" customFormat="1" ht="21.7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N68" s="110"/>
    </row>
    <row r="69" spans="1:40" s="67" customFormat="1" ht="15.7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N69" s="110"/>
    </row>
    <row r="70" spans="1:40">
      <c r="Z70" s="61" t="s">
        <v>150</v>
      </c>
    </row>
    <row r="71" spans="1:40">
      <c r="Z71" s="61">
        <f>1652.83*1.2</f>
        <v>1983.3959999999997</v>
      </c>
    </row>
    <row r="72" spans="1:40">
      <c r="Z72" s="61">
        <f>5.22*1.2</f>
        <v>6.2639999999999993</v>
      </c>
    </row>
    <row r="73" spans="1:40">
      <c r="Z73" s="61" t="s">
        <v>151</v>
      </c>
    </row>
    <row r="74" spans="1:40">
      <c r="Z74" s="61">
        <f>1795.87*1.2</f>
        <v>2155.0439999999999</v>
      </c>
    </row>
    <row r="75" spans="1:40">
      <c r="Z75" s="61">
        <f>33.74*1.2</f>
        <v>40.488</v>
      </c>
    </row>
    <row r="76" spans="1:40">
      <c r="Z76" s="61" t="s">
        <v>152</v>
      </c>
    </row>
    <row r="77" spans="1:40">
      <c r="Z77" s="61">
        <f>1340.97*1.2</f>
        <v>1609.164</v>
      </c>
    </row>
    <row r="78" spans="1:40">
      <c r="Z78" s="61" t="s">
        <v>153</v>
      </c>
    </row>
    <row r="79" spans="1:40">
      <c r="Z79" s="61">
        <f>22.74*1.2</f>
        <v>27.287999999999997</v>
      </c>
    </row>
    <row r="80" spans="1:40">
      <c r="Z80" s="61" t="s">
        <v>154</v>
      </c>
    </row>
    <row r="81" spans="26:26">
      <c r="Z81" s="61">
        <f>14.77*1.2</f>
        <v>17.724</v>
      </c>
    </row>
    <row r="82" spans="26:26">
      <c r="Z82" s="61">
        <f>15.36*1.2</f>
        <v>18.431999999999999</v>
      </c>
    </row>
  </sheetData>
  <mergeCells count="163">
    <mergeCell ref="B41:D44"/>
    <mergeCell ref="Q41:Q42"/>
    <mergeCell ref="R41:R42"/>
    <mergeCell ref="P45:P46"/>
    <mergeCell ref="Q45:Q46"/>
    <mergeCell ref="R45:R46"/>
    <mergeCell ref="AJ27:AJ28"/>
    <mergeCell ref="AJ33:AJ34"/>
    <mergeCell ref="E27:E28"/>
    <mergeCell ref="F27:F28"/>
    <mergeCell ref="AJ55:AJ56"/>
    <mergeCell ref="E35:E36"/>
    <mergeCell ref="F35:F36"/>
    <mergeCell ref="AJ35:AJ36"/>
    <mergeCell ref="T45:T46"/>
    <mergeCell ref="U45:U46"/>
    <mergeCell ref="V45:V46"/>
    <mergeCell ref="AJ48:AJ51"/>
    <mergeCell ref="AJ52:AJ54"/>
    <mergeCell ref="AJ37:AJ38"/>
    <mergeCell ref="T41:T42"/>
    <mergeCell ref="U41:U42"/>
    <mergeCell ref="V41:V42"/>
    <mergeCell ref="E37:E38"/>
    <mergeCell ref="E41:E42"/>
    <mergeCell ref="F41:F42"/>
    <mergeCell ref="G41:G42"/>
    <mergeCell ref="N52:N54"/>
    <mergeCell ref="W41:W42"/>
    <mergeCell ref="W45:W46"/>
    <mergeCell ref="S48:S49"/>
    <mergeCell ref="S50:S51"/>
    <mergeCell ref="N48:N51"/>
    <mergeCell ref="J41:J42"/>
    <mergeCell ref="A55:A56"/>
    <mergeCell ref="E45:E46"/>
    <mergeCell ref="AJ41:AJ42"/>
    <mergeCell ref="AJ45:AJ46"/>
    <mergeCell ref="O6:Q6"/>
    <mergeCell ref="O41:O42"/>
    <mergeCell ref="O45:O46"/>
    <mergeCell ref="R37:R38"/>
    <mergeCell ref="S37:S38"/>
    <mergeCell ref="R29:R30"/>
    <mergeCell ref="R31:R32"/>
    <mergeCell ref="R33:R34"/>
    <mergeCell ref="N6:N7"/>
    <mergeCell ref="N23:N24"/>
    <mergeCell ref="N25:N26"/>
    <mergeCell ref="A6:A7"/>
    <mergeCell ref="B55:C56"/>
    <mergeCell ref="R55:R56"/>
    <mergeCell ref="B52:C54"/>
    <mergeCell ref="E52:E54"/>
    <mergeCell ref="R52:R54"/>
    <mergeCell ref="E48:E51"/>
    <mergeCell ref="T6:V6"/>
    <mergeCell ref="N55:N56"/>
    <mergeCell ref="A23:A40"/>
    <mergeCell ref="B23:C40"/>
    <mergeCell ref="E39:E40"/>
    <mergeCell ref="F39:F40"/>
    <mergeCell ref="AM3:AN3"/>
    <mergeCell ref="R2:S2"/>
    <mergeCell ref="R23:R24"/>
    <mergeCell ref="R48:R51"/>
    <mergeCell ref="AJ23:AJ24"/>
    <mergeCell ref="AJ25:AJ26"/>
    <mergeCell ref="AJ29:AJ30"/>
    <mergeCell ref="AJ31:AJ32"/>
    <mergeCell ref="B6:D7"/>
    <mergeCell ref="E6:E7"/>
    <mergeCell ref="G6:G7"/>
    <mergeCell ref="S6:S7"/>
    <mergeCell ref="S23:S24"/>
    <mergeCell ref="R25:R26"/>
    <mergeCell ref="B45:D47"/>
    <mergeCell ref="H6:J6"/>
    <mergeCell ref="K6:M6"/>
    <mergeCell ref="B48:C49"/>
    <mergeCell ref="B50:C51"/>
    <mergeCell ref="W6:Y6"/>
    <mergeCell ref="R6:R7"/>
    <mergeCell ref="F25:F26"/>
    <mergeCell ref="F29:F30"/>
    <mergeCell ref="E29:E30"/>
    <mergeCell ref="E33:E34"/>
    <mergeCell ref="H41:H42"/>
    <mergeCell ref="I41:I42"/>
    <mergeCell ref="E31:E32"/>
    <mergeCell ref="F6:F7"/>
    <mergeCell ref="F23:F24"/>
    <mergeCell ref="F37:F38"/>
    <mergeCell ref="E25:E26"/>
    <mergeCell ref="N29:N30"/>
    <mergeCell ref="N31:N32"/>
    <mergeCell ref="N33:N34"/>
    <mergeCell ref="N37:N38"/>
    <mergeCell ref="K41:K42"/>
    <mergeCell ref="A4:AJ4"/>
    <mergeCell ref="G57:G58"/>
    <mergeCell ref="B8:D21"/>
    <mergeCell ref="A8:A21"/>
    <mergeCell ref="B5:AJ5"/>
    <mergeCell ref="AJ6:AL7"/>
    <mergeCell ref="B57:D64"/>
    <mergeCell ref="A57:A64"/>
    <mergeCell ref="K45:K46"/>
    <mergeCell ref="F45:F46"/>
    <mergeCell ref="P41:P42"/>
    <mergeCell ref="G45:G46"/>
    <mergeCell ref="H45:H46"/>
    <mergeCell ref="I45:I46"/>
    <mergeCell ref="J45:J46"/>
    <mergeCell ref="E23:E24"/>
    <mergeCell ref="A41:A44"/>
    <mergeCell ref="A45:A47"/>
    <mergeCell ref="F31:F32"/>
    <mergeCell ref="F33:F34"/>
    <mergeCell ref="F48:F51"/>
    <mergeCell ref="F52:F54"/>
    <mergeCell ref="A48:A51"/>
    <mergeCell ref="A52:A54"/>
    <mergeCell ref="AM1:AO2"/>
    <mergeCell ref="AJ10:AJ14"/>
    <mergeCell ref="AJ39:AJ40"/>
    <mergeCell ref="Z48:Z51"/>
    <mergeCell ref="Z52:Z54"/>
    <mergeCell ref="Z55:Z56"/>
    <mergeCell ref="Z57:Z58"/>
    <mergeCell ref="AC6:AE6"/>
    <mergeCell ref="AC41:AC42"/>
    <mergeCell ref="AC45:AC46"/>
    <mergeCell ref="AA6:AB6"/>
    <mergeCell ref="Z23:Z24"/>
    <mergeCell ref="Z25:Z26"/>
    <mergeCell ref="Z27:Z28"/>
    <mergeCell ref="Z29:Z30"/>
    <mergeCell ref="Z31:Z32"/>
    <mergeCell ref="Z33:Z34"/>
    <mergeCell ref="Z35:Z36"/>
    <mergeCell ref="Z37:Z38"/>
    <mergeCell ref="Z41:Z42"/>
    <mergeCell ref="Z45:Z46"/>
    <mergeCell ref="AF6:AH6"/>
    <mergeCell ref="AF41:AF42"/>
    <mergeCell ref="AF45:AF46"/>
    <mergeCell ref="AM52:AM54"/>
    <mergeCell ref="AM55:AM56"/>
    <mergeCell ref="AM6:AM7"/>
    <mergeCell ref="AM10:AM14"/>
    <mergeCell ref="AM23:AM24"/>
    <mergeCell ref="AM25:AM26"/>
    <mergeCell ref="AM27:AM28"/>
    <mergeCell ref="AM29:AM30"/>
    <mergeCell ref="AM31:AM32"/>
    <mergeCell ref="AM33:AM34"/>
    <mergeCell ref="AM35:AM36"/>
    <mergeCell ref="AM37:AM38"/>
    <mergeCell ref="AM39:AM40"/>
    <mergeCell ref="AM41:AM42"/>
    <mergeCell ref="AM45:AM46"/>
    <mergeCell ref="AM48:AM51"/>
  </mergeCells>
  <pageMargins left="0" right="0" top="0.35433070866141736" bottom="0" header="0" footer="0"/>
  <pageSetup paperSize="9" scale="64" orientation="landscape" horizontalDpi="4294967294" verticalDpi="4294967294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5" sqref="I25:L26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Тарифы</vt:lpstr>
      <vt:lpstr>Лист1</vt:lpstr>
      <vt:lpstr>Лист2</vt:lpstr>
      <vt:lpstr>Лист3</vt:lpstr>
      <vt:lpstr>Тарифы!Область_печати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2023-02-07T07:16:52Z</dcterms:modified>
</cp:coreProperties>
</file>